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ml.chartshapes+xml"/>
  <Override PartName="/xl/charts/chart2.xml" ContentType="application/vnd.openxmlformats-officedocument.drawingml.chart+xml"/>
  <Override PartName="/xl/drawings/drawing5.xml" ContentType="application/vnd.openxmlformats-officedocument.drawingml.chartshapes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ml.chartshapes+xml"/>
  <Override PartName="/xl/charts/chart5.xml" ContentType="application/vnd.openxmlformats-officedocument.drawingml.chart+xml"/>
  <Override PartName="/xl/drawings/drawing9.xml" ContentType="application/vnd.openxmlformats-officedocument.drawingml.chartshapes+xml"/>
  <Override PartName="/xl/charts/chart6.xml" ContentType="application/vnd.openxmlformats-officedocument.drawingml.chart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T:\350環境経済部\03 環境保全課\保全係\02_02環境基本計画\02_03環境行動指針（環境家計簿等）\0203環境行動指針（市民編）\02環境家計簿\Web版\R7\"/>
    </mc:Choice>
  </mc:AlternateContent>
  <xr:revisionPtr revIDLastSave="0" documentId="13_ncr:1_{1750EF50-7A83-4C58-A9E9-B17136A99911}" xr6:coauthVersionLast="47" xr6:coauthVersionMax="47" xr10:uidLastSave="{00000000-0000-0000-0000-000000000000}"/>
  <bookViews>
    <workbookView xWindow="-120" yWindow="-120" windowWidth="20730" windowHeight="11040" firstSheet="1" activeTab="1" xr2:uid="{00000000-000D-0000-FFFF-FFFF00000000}"/>
  </bookViews>
  <sheets>
    <sheet name="説明書" sheetId="4" r:id="rId1"/>
    <sheet name="入力シート" sheetId="1" r:id="rId2"/>
    <sheet name="エコ診断（3ヶ月）" sheetId="6" r:id="rId3"/>
    <sheet name="エコ診断（1年）" sheetId="8" r:id="rId4"/>
    <sheet name="ライフスタイルチェック25" sheetId="9" r:id="rId5"/>
    <sheet name="H26データシート" sheetId="10" state="hidden" r:id="rId6"/>
  </sheets>
  <definedNames>
    <definedName name="_xlnm.Print_Area" localSheetId="3">'エコ診断（1年）'!$A$1:$AB$32</definedName>
    <definedName name="_xlnm.Print_Area" localSheetId="2">'エコ診断（3ヶ月）'!$A$1:$AB$32</definedName>
    <definedName name="_xlnm.Print_Area" localSheetId="4">ライフスタイルチェック25!$B$2:$Q$48</definedName>
    <definedName name="_xlnm.Print_Area" localSheetId="0">説明書!$B$2:$L$44</definedName>
    <definedName name="_xlnm.Print_Area" localSheetId="1">入力シート!$A$1:$U$70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7" i="1" l="1"/>
  <c r="P28" i="1" l="1"/>
  <c r="O28" i="1"/>
  <c r="N28" i="1"/>
  <c r="M28" i="1"/>
  <c r="L28" i="1"/>
  <c r="K28" i="1"/>
  <c r="J28" i="1"/>
  <c r="I28" i="1"/>
  <c r="H28" i="1"/>
  <c r="G28" i="1"/>
  <c r="F28" i="1"/>
  <c r="E28" i="1"/>
  <c r="P63" i="1"/>
  <c r="O63" i="1"/>
  <c r="N63" i="1"/>
  <c r="M63" i="1"/>
  <c r="L63" i="1"/>
  <c r="K63" i="1"/>
  <c r="J63" i="1"/>
  <c r="I63" i="1"/>
  <c r="H63" i="1"/>
  <c r="G63" i="1"/>
  <c r="F63" i="1"/>
  <c r="E63" i="1"/>
  <c r="P31" i="1"/>
  <c r="O31" i="1"/>
  <c r="N31" i="1"/>
  <c r="M31" i="1"/>
  <c r="L31" i="1"/>
  <c r="K31" i="1"/>
  <c r="J31" i="1"/>
  <c r="I31" i="1"/>
  <c r="H31" i="1"/>
  <c r="G31" i="1"/>
  <c r="F31" i="1"/>
  <c r="E31" i="1"/>
  <c r="P66" i="1"/>
  <c r="O66" i="1"/>
  <c r="N66" i="1"/>
  <c r="M66" i="1"/>
  <c r="L66" i="1"/>
  <c r="K66" i="1"/>
  <c r="J66" i="1"/>
  <c r="I66" i="1"/>
  <c r="H66" i="1"/>
  <c r="G66" i="1"/>
  <c r="F66" i="1"/>
  <c r="E66" i="1"/>
  <c r="P65" i="1"/>
  <c r="O65" i="1"/>
  <c r="N65" i="1"/>
  <c r="M65" i="1"/>
  <c r="L65" i="1"/>
  <c r="K65" i="1"/>
  <c r="J65" i="1"/>
  <c r="I65" i="1"/>
  <c r="H65" i="1"/>
  <c r="G65" i="1"/>
  <c r="F65" i="1"/>
  <c r="E65" i="1"/>
  <c r="P30" i="1"/>
  <c r="O30" i="1"/>
  <c r="N30" i="1"/>
  <c r="M30" i="1"/>
  <c r="L30" i="1"/>
  <c r="K30" i="1"/>
  <c r="J30" i="1"/>
  <c r="I30" i="1"/>
  <c r="H30" i="1"/>
  <c r="G30" i="1"/>
  <c r="F30" i="1"/>
  <c r="E30" i="1"/>
  <c r="P62" i="1"/>
  <c r="O62" i="1"/>
  <c r="N62" i="1"/>
  <c r="M62" i="1"/>
  <c r="L62" i="1"/>
  <c r="K62" i="1"/>
  <c r="J62" i="1"/>
  <c r="I62" i="1"/>
  <c r="H62" i="1"/>
  <c r="G62" i="1"/>
  <c r="F62" i="1"/>
  <c r="E62" i="1"/>
  <c r="P27" i="1"/>
  <c r="O27" i="1"/>
  <c r="N27" i="1"/>
  <c r="M27" i="1"/>
  <c r="L27" i="1"/>
  <c r="K27" i="1"/>
  <c r="J27" i="1"/>
  <c r="I27" i="1"/>
  <c r="H27" i="1"/>
  <c r="G27" i="1"/>
  <c r="F27" i="1"/>
  <c r="E27" i="1"/>
  <c r="C3" i="10" l="1"/>
  <c r="F5" i="1"/>
  <c r="F40" i="1" s="1"/>
  <c r="D26" i="10" s="1"/>
  <c r="D50" i="10" s="1"/>
  <c r="E40" i="1"/>
  <c r="C26" i="10" s="1"/>
  <c r="C50" i="10" s="1"/>
  <c r="E15" i="1"/>
  <c r="E26" i="1" s="1"/>
  <c r="H50" i="10" l="1"/>
  <c r="D3" i="10"/>
  <c r="I50" i="10" s="1"/>
  <c r="E50" i="1"/>
  <c r="E61" i="1" s="1"/>
  <c r="G5" i="1"/>
  <c r="F15" i="1"/>
  <c r="F26" i="1" s="1"/>
  <c r="F50" i="1"/>
  <c r="F61" i="1" s="1"/>
  <c r="G40" i="1" l="1"/>
  <c r="E26" i="10" s="1"/>
  <c r="E50" i="10" s="1"/>
  <c r="E3" i="10"/>
  <c r="H5" i="1"/>
  <c r="F3" i="10" s="1"/>
  <c r="G15" i="1"/>
  <c r="G26" i="1" s="1"/>
  <c r="G50" i="1"/>
  <c r="G61" i="1" s="1"/>
  <c r="J50" i="10" l="1"/>
  <c r="I2" i="6" s="1"/>
  <c r="C24" i="8"/>
  <c r="H15" i="1"/>
  <c r="H26" i="1" s="1"/>
  <c r="I5" i="1"/>
  <c r="G3" i="10" s="1"/>
  <c r="H40" i="1"/>
  <c r="F26" i="10" s="1"/>
  <c r="Q27" i="1"/>
  <c r="J5" i="1" l="1"/>
  <c r="H3" i="10" s="1"/>
  <c r="C25" i="8" s="1"/>
  <c r="I15" i="1"/>
  <c r="I26" i="1" s="1"/>
  <c r="I40" i="1"/>
  <c r="G26" i="10" s="1"/>
  <c r="H50" i="1"/>
  <c r="H61" i="1" s="1"/>
  <c r="C32" i="9"/>
  <c r="C89" i="10"/>
  <c r="C84" i="10"/>
  <c r="F82" i="10"/>
  <c r="F81" i="10"/>
  <c r="B73" i="10"/>
  <c r="P1" i="10"/>
  <c r="G28" i="8" s="1"/>
  <c r="F29" i="8" s="1"/>
  <c r="C43" i="10"/>
  <c r="D43" i="10"/>
  <c r="E43" i="10"/>
  <c r="F43" i="10"/>
  <c r="G43" i="10"/>
  <c r="H43" i="10"/>
  <c r="I43" i="10"/>
  <c r="J43" i="10"/>
  <c r="K43" i="10"/>
  <c r="L43" i="10"/>
  <c r="M43" i="10"/>
  <c r="N43" i="10"/>
  <c r="D42" i="10"/>
  <c r="E42" i="10"/>
  <c r="F42" i="10"/>
  <c r="G42" i="10"/>
  <c r="H42" i="10"/>
  <c r="I42" i="10"/>
  <c r="J42" i="10"/>
  <c r="K42" i="10"/>
  <c r="L42" i="10"/>
  <c r="M42" i="10"/>
  <c r="N42" i="10"/>
  <c r="C42" i="10"/>
  <c r="C35" i="10"/>
  <c r="D35" i="10"/>
  <c r="E35" i="10"/>
  <c r="F35" i="10"/>
  <c r="G35" i="10"/>
  <c r="H35" i="10"/>
  <c r="I35" i="10"/>
  <c r="J35" i="10"/>
  <c r="K35" i="10"/>
  <c r="L35" i="10"/>
  <c r="M35" i="10"/>
  <c r="N35" i="10"/>
  <c r="C36" i="10"/>
  <c r="D36" i="10"/>
  <c r="E36" i="10"/>
  <c r="F36" i="10"/>
  <c r="G36" i="10"/>
  <c r="H36" i="10"/>
  <c r="I36" i="10"/>
  <c r="J36" i="10"/>
  <c r="K36" i="10"/>
  <c r="L36" i="10"/>
  <c r="M36" i="10"/>
  <c r="N36" i="10"/>
  <c r="C37" i="10"/>
  <c r="D37" i="10"/>
  <c r="E37" i="10"/>
  <c r="F37" i="10"/>
  <c r="G37" i="10"/>
  <c r="H37" i="10"/>
  <c r="I37" i="10"/>
  <c r="J37" i="10"/>
  <c r="K37" i="10"/>
  <c r="L37" i="10"/>
  <c r="M37" i="10"/>
  <c r="N37" i="10"/>
  <c r="C38" i="10"/>
  <c r="D38" i="10"/>
  <c r="E38" i="10"/>
  <c r="F38" i="10"/>
  <c r="G38" i="10"/>
  <c r="H38" i="10"/>
  <c r="I38" i="10"/>
  <c r="J38" i="10"/>
  <c r="K38" i="10"/>
  <c r="L38" i="10"/>
  <c r="M38" i="10"/>
  <c r="N38" i="10"/>
  <c r="C39" i="10"/>
  <c r="D39" i="10"/>
  <c r="E39" i="10"/>
  <c r="F39" i="10"/>
  <c r="G39" i="10"/>
  <c r="H39" i="10"/>
  <c r="I39" i="10"/>
  <c r="J39" i="10"/>
  <c r="K39" i="10"/>
  <c r="L39" i="10"/>
  <c r="M39" i="10"/>
  <c r="N39" i="10"/>
  <c r="C40" i="10"/>
  <c r="D40" i="10"/>
  <c r="E40" i="10"/>
  <c r="F40" i="10"/>
  <c r="G40" i="10"/>
  <c r="H40" i="10"/>
  <c r="I40" i="10"/>
  <c r="J40" i="10"/>
  <c r="K40" i="10"/>
  <c r="L40" i="10"/>
  <c r="M40" i="10"/>
  <c r="N40" i="10"/>
  <c r="D34" i="10"/>
  <c r="E34" i="10"/>
  <c r="F34" i="10"/>
  <c r="G34" i="10"/>
  <c r="H34" i="10"/>
  <c r="I34" i="10"/>
  <c r="J34" i="10"/>
  <c r="K34" i="10"/>
  <c r="L34" i="10"/>
  <c r="M34" i="10"/>
  <c r="N34" i="10"/>
  <c r="C34" i="10"/>
  <c r="C28" i="10"/>
  <c r="D28" i="10"/>
  <c r="E28" i="10"/>
  <c r="F28" i="10"/>
  <c r="G28" i="10"/>
  <c r="H28" i="10"/>
  <c r="I28" i="10"/>
  <c r="J28" i="10"/>
  <c r="K28" i="10"/>
  <c r="L28" i="10"/>
  <c r="M28" i="10"/>
  <c r="N28" i="10"/>
  <c r="C29" i="10"/>
  <c r="D29" i="10"/>
  <c r="E29" i="10"/>
  <c r="F29" i="10"/>
  <c r="G29" i="10"/>
  <c r="H29" i="10"/>
  <c r="I29" i="10"/>
  <c r="J29" i="10"/>
  <c r="K29" i="10"/>
  <c r="L29" i="10"/>
  <c r="M29" i="10"/>
  <c r="N29" i="10"/>
  <c r="C30" i="10"/>
  <c r="D30" i="10"/>
  <c r="E30" i="10"/>
  <c r="F30" i="10"/>
  <c r="G30" i="10"/>
  <c r="H30" i="10"/>
  <c r="I30" i="10"/>
  <c r="J30" i="10"/>
  <c r="K30" i="10"/>
  <c r="L30" i="10"/>
  <c r="M30" i="10"/>
  <c r="N30" i="10"/>
  <c r="C31" i="10"/>
  <c r="D31" i="10"/>
  <c r="E31" i="10"/>
  <c r="F31" i="10"/>
  <c r="G31" i="10"/>
  <c r="H31" i="10"/>
  <c r="I31" i="10"/>
  <c r="J31" i="10"/>
  <c r="K31" i="10"/>
  <c r="L31" i="10"/>
  <c r="M31" i="10"/>
  <c r="N31" i="10"/>
  <c r="C32" i="10"/>
  <c r="D32" i="10"/>
  <c r="E32" i="10"/>
  <c r="F32" i="10"/>
  <c r="G32" i="10"/>
  <c r="H32" i="10"/>
  <c r="I32" i="10"/>
  <c r="J32" i="10"/>
  <c r="K32" i="10"/>
  <c r="L32" i="10"/>
  <c r="M32" i="10"/>
  <c r="N32" i="10"/>
  <c r="C33" i="10"/>
  <c r="D33" i="10"/>
  <c r="E33" i="10"/>
  <c r="F33" i="10"/>
  <c r="G33" i="10"/>
  <c r="H33" i="10"/>
  <c r="I33" i="10"/>
  <c r="J33" i="10"/>
  <c r="K33" i="10"/>
  <c r="L33" i="10"/>
  <c r="M33" i="10"/>
  <c r="N33" i="10"/>
  <c r="D27" i="10"/>
  <c r="E27" i="10"/>
  <c r="F27" i="10"/>
  <c r="G27" i="10"/>
  <c r="H27" i="10"/>
  <c r="I27" i="10"/>
  <c r="J27" i="10"/>
  <c r="K27" i="10"/>
  <c r="L27" i="10"/>
  <c r="M27" i="10"/>
  <c r="N27" i="10"/>
  <c r="C20" i="10"/>
  <c r="E20" i="10"/>
  <c r="F20" i="10"/>
  <c r="G20" i="10"/>
  <c r="H20" i="10"/>
  <c r="I20" i="10"/>
  <c r="J20" i="10"/>
  <c r="K20" i="10"/>
  <c r="L20" i="10"/>
  <c r="M20" i="10"/>
  <c r="N20" i="10"/>
  <c r="D19" i="10"/>
  <c r="E19" i="10"/>
  <c r="F19" i="10"/>
  <c r="G19" i="10"/>
  <c r="H19" i="10"/>
  <c r="I19" i="10"/>
  <c r="J19" i="10"/>
  <c r="K19" i="10"/>
  <c r="L19" i="10"/>
  <c r="M19" i="10"/>
  <c r="N19" i="10"/>
  <c r="C19" i="10"/>
  <c r="C27" i="10"/>
  <c r="C51" i="10" s="1"/>
  <c r="S41" i="1"/>
  <c r="P27" i="10" s="1"/>
  <c r="G51" i="10" s="1"/>
  <c r="C12" i="10"/>
  <c r="D12" i="10"/>
  <c r="E12" i="10"/>
  <c r="F12" i="10"/>
  <c r="G12" i="10"/>
  <c r="H12" i="10"/>
  <c r="I12" i="10"/>
  <c r="J12" i="10"/>
  <c r="K12" i="10"/>
  <c r="L12" i="10"/>
  <c r="M12" i="10"/>
  <c r="N12" i="10"/>
  <c r="C13" i="10"/>
  <c r="D13" i="10"/>
  <c r="E13" i="10"/>
  <c r="F13" i="10"/>
  <c r="G13" i="10"/>
  <c r="H13" i="10"/>
  <c r="I13" i="10"/>
  <c r="J13" i="10"/>
  <c r="K13" i="10"/>
  <c r="L13" i="10"/>
  <c r="M13" i="10"/>
  <c r="N13" i="10"/>
  <c r="C14" i="10"/>
  <c r="D14" i="10"/>
  <c r="E14" i="10"/>
  <c r="F14" i="10"/>
  <c r="G14" i="10"/>
  <c r="H14" i="10"/>
  <c r="I14" i="10"/>
  <c r="J14" i="10"/>
  <c r="K14" i="10"/>
  <c r="L14" i="10"/>
  <c r="M14" i="10"/>
  <c r="N14" i="10"/>
  <c r="C15" i="10"/>
  <c r="D15" i="10"/>
  <c r="E15" i="10"/>
  <c r="F15" i="10"/>
  <c r="G15" i="10"/>
  <c r="H15" i="10"/>
  <c r="I15" i="10"/>
  <c r="J15" i="10"/>
  <c r="K15" i="10"/>
  <c r="L15" i="10"/>
  <c r="M15" i="10"/>
  <c r="N15" i="10"/>
  <c r="C16" i="10"/>
  <c r="D16" i="10"/>
  <c r="E16" i="10"/>
  <c r="F16" i="10"/>
  <c r="G16" i="10"/>
  <c r="H16" i="10"/>
  <c r="I16" i="10"/>
  <c r="J16" i="10"/>
  <c r="K16" i="10"/>
  <c r="L16" i="10"/>
  <c r="M16" i="10"/>
  <c r="N16" i="10"/>
  <c r="C17" i="10"/>
  <c r="D17" i="10"/>
  <c r="E17" i="10"/>
  <c r="F17" i="10"/>
  <c r="G17" i="10"/>
  <c r="H17" i="10"/>
  <c r="I17" i="10"/>
  <c r="J17" i="10"/>
  <c r="K17" i="10"/>
  <c r="L17" i="10"/>
  <c r="M17" i="10"/>
  <c r="N17" i="10"/>
  <c r="D11" i="10"/>
  <c r="E11" i="10"/>
  <c r="F11" i="10"/>
  <c r="G11" i="10"/>
  <c r="H11" i="10"/>
  <c r="I11" i="10"/>
  <c r="J11" i="10"/>
  <c r="K11" i="10"/>
  <c r="L11" i="10"/>
  <c r="M11" i="10"/>
  <c r="N11" i="10"/>
  <c r="C11" i="10"/>
  <c r="E13" i="1"/>
  <c r="C5" i="10"/>
  <c r="D5" i="10"/>
  <c r="E5" i="10"/>
  <c r="F5" i="10"/>
  <c r="G5" i="10"/>
  <c r="H5" i="10"/>
  <c r="I5" i="10"/>
  <c r="J5" i="10"/>
  <c r="K5" i="10"/>
  <c r="L5" i="10"/>
  <c r="M5" i="10"/>
  <c r="N5" i="10"/>
  <c r="C6" i="10"/>
  <c r="D6" i="10"/>
  <c r="E6" i="10"/>
  <c r="F6" i="10"/>
  <c r="G6" i="10"/>
  <c r="H6" i="10"/>
  <c r="I6" i="10"/>
  <c r="J6" i="10"/>
  <c r="K6" i="10"/>
  <c r="L6" i="10"/>
  <c r="M6" i="10"/>
  <c r="N6" i="10"/>
  <c r="C7" i="10"/>
  <c r="D7" i="10"/>
  <c r="E7" i="10"/>
  <c r="F7" i="10"/>
  <c r="G7" i="10"/>
  <c r="H7" i="10"/>
  <c r="I7" i="10"/>
  <c r="J7" i="10"/>
  <c r="K7" i="10"/>
  <c r="L7" i="10"/>
  <c r="M7" i="10"/>
  <c r="N7" i="10"/>
  <c r="C8" i="10"/>
  <c r="D8" i="10"/>
  <c r="E8" i="10"/>
  <c r="F8" i="10"/>
  <c r="G8" i="10"/>
  <c r="H8" i="10"/>
  <c r="I8" i="10"/>
  <c r="J8" i="10"/>
  <c r="K8" i="10"/>
  <c r="L8" i="10"/>
  <c r="M8" i="10"/>
  <c r="N8" i="10"/>
  <c r="C9" i="10"/>
  <c r="D9" i="10"/>
  <c r="E9" i="10"/>
  <c r="F9" i="10"/>
  <c r="G9" i="10"/>
  <c r="H9" i="10"/>
  <c r="I9" i="10"/>
  <c r="J9" i="10"/>
  <c r="K9" i="10"/>
  <c r="L9" i="10"/>
  <c r="M9" i="10"/>
  <c r="N9" i="10"/>
  <c r="C10" i="10"/>
  <c r="D10" i="10"/>
  <c r="E10" i="10"/>
  <c r="F10" i="10"/>
  <c r="G10" i="10"/>
  <c r="H10" i="10"/>
  <c r="I10" i="10"/>
  <c r="J10" i="10"/>
  <c r="K10" i="10"/>
  <c r="L10" i="10"/>
  <c r="M10" i="10"/>
  <c r="N10" i="10"/>
  <c r="D4" i="10"/>
  <c r="E4" i="10"/>
  <c r="F4" i="10"/>
  <c r="G4" i="10"/>
  <c r="H4" i="10"/>
  <c r="I4" i="10"/>
  <c r="J4" i="10"/>
  <c r="K4" i="10"/>
  <c r="L4" i="10"/>
  <c r="M4" i="10"/>
  <c r="N4" i="10"/>
  <c r="C4" i="10"/>
  <c r="C1" i="10" l="1"/>
  <c r="K5" i="1"/>
  <c r="I3" i="10" s="1"/>
  <c r="J40" i="1"/>
  <c r="H26" i="10" s="1"/>
  <c r="J15" i="1"/>
  <c r="J26" i="1" s="1"/>
  <c r="I50" i="1"/>
  <c r="I61" i="1" s="1"/>
  <c r="D1" i="10"/>
  <c r="N1" i="10"/>
  <c r="J1" i="10"/>
  <c r="F1" i="10"/>
  <c r="M1" i="10"/>
  <c r="I1" i="10"/>
  <c r="E1" i="10"/>
  <c r="H1" i="10"/>
  <c r="G1" i="10"/>
  <c r="L1" i="10"/>
  <c r="K1" i="10"/>
  <c r="T2" i="8"/>
  <c r="T3" i="8"/>
  <c r="C48" i="10" l="1"/>
  <c r="D48" i="10" s="1"/>
  <c r="L5" i="1"/>
  <c r="J3" i="10" s="1"/>
  <c r="K15" i="1"/>
  <c r="K26" i="1" s="1"/>
  <c r="K40" i="1"/>
  <c r="I26" i="10" s="1"/>
  <c r="J50" i="1"/>
  <c r="J61" i="1" s="1"/>
  <c r="K50" i="1" l="1"/>
  <c r="K61" i="1" s="1"/>
  <c r="M5" i="1"/>
  <c r="K3" i="10" s="1"/>
  <c r="C26" i="8" s="1"/>
  <c r="L40" i="1"/>
  <c r="J26" i="10" s="1"/>
  <c r="L15" i="1"/>
  <c r="L26" i="1" s="1"/>
  <c r="C24" i="6"/>
  <c r="E48" i="10"/>
  <c r="C25" i="6"/>
  <c r="L50" i="1" l="1"/>
  <c r="L61" i="1" s="1"/>
  <c r="N5" i="1"/>
  <c r="L3" i="10" s="1"/>
  <c r="M15" i="1"/>
  <c r="M26" i="1" s="1"/>
  <c r="M40" i="1"/>
  <c r="K26" i="10" s="1"/>
  <c r="C26" i="6"/>
  <c r="N13" i="1"/>
  <c r="O13" i="1"/>
  <c r="P13" i="1"/>
  <c r="N29" i="1"/>
  <c r="L21" i="10" s="1"/>
  <c r="L22" i="10"/>
  <c r="P29" i="1"/>
  <c r="N21" i="10" s="1"/>
  <c r="N22" i="10"/>
  <c r="O29" i="1"/>
  <c r="M21" i="10" s="1"/>
  <c r="M22" i="10"/>
  <c r="F13" i="1"/>
  <c r="G13" i="1"/>
  <c r="H13" i="1"/>
  <c r="I13" i="1"/>
  <c r="J13" i="1"/>
  <c r="K13" i="1"/>
  <c r="L13" i="1"/>
  <c r="M13" i="1"/>
  <c r="D20" i="10"/>
  <c r="E29" i="1"/>
  <c r="C21" i="10" s="1"/>
  <c r="F29" i="1"/>
  <c r="D21" i="10" s="1"/>
  <c r="G29" i="1"/>
  <c r="E21" i="10" s="1"/>
  <c r="C22" i="10"/>
  <c r="D22" i="10"/>
  <c r="E22" i="10"/>
  <c r="C23" i="10"/>
  <c r="D23" i="10"/>
  <c r="E23" i="10"/>
  <c r="E64" i="1"/>
  <c r="F64" i="1"/>
  <c r="D44" i="10" s="1"/>
  <c r="G64" i="1"/>
  <c r="E44" i="10" s="1"/>
  <c r="C45" i="10"/>
  <c r="D45" i="10"/>
  <c r="E45" i="10"/>
  <c r="C46" i="10"/>
  <c r="D46" i="10"/>
  <c r="E46" i="10"/>
  <c r="N46" i="10"/>
  <c r="M46" i="10"/>
  <c r="L46" i="10"/>
  <c r="K46" i="10"/>
  <c r="J46" i="10"/>
  <c r="I46" i="10"/>
  <c r="H46" i="10"/>
  <c r="G46" i="10"/>
  <c r="F46" i="10"/>
  <c r="N45" i="10"/>
  <c r="M45" i="10"/>
  <c r="L45" i="10"/>
  <c r="K45" i="10"/>
  <c r="J45" i="10"/>
  <c r="I45" i="10"/>
  <c r="H45" i="10"/>
  <c r="G45" i="10"/>
  <c r="F45" i="10"/>
  <c r="P64" i="1"/>
  <c r="N44" i="10" s="1"/>
  <c r="O64" i="1"/>
  <c r="M44" i="10" s="1"/>
  <c r="N64" i="1"/>
  <c r="L44" i="10" s="1"/>
  <c r="M64" i="1"/>
  <c r="K44" i="10" s="1"/>
  <c r="L64" i="1"/>
  <c r="J44" i="10" s="1"/>
  <c r="K64" i="1"/>
  <c r="I44" i="10" s="1"/>
  <c r="J64" i="1"/>
  <c r="H44" i="10" s="1"/>
  <c r="I64" i="1"/>
  <c r="G44" i="10" s="1"/>
  <c r="H64" i="1"/>
  <c r="F44" i="10" s="1"/>
  <c r="N23" i="10"/>
  <c r="M23" i="10"/>
  <c r="L23" i="10"/>
  <c r="K23" i="10"/>
  <c r="J23" i="10"/>
  <c r="I23" i="10"/>
  <c r="H23" i="10"/>
  <c r="G23" i="10"/>
  <c r="F23" i="10"/>
  <c r="K22" i="10"/>
  <c r="J22" i="10"/>
  <c r="I22" i="10"/>
  <c r="H22" i="10"/>
  <c r="G22" i="10"/>
  <c r="F22" i="10"/>
  <c r="M29" i="1"/>
  <c r="K21" i="10" s="1"/>
  <c r="L29" i="1"/>
  <c r="J21" i="10" s="1"/>
  <c r="K29" i="1"/>
  <c r="I21" i="10" s="1"/>
  <c r="J29" i="1"/>
  <c r="H21" i="10" s="1"/>
  <c r="I29" i="1"/>
  <c r="G21" i="10" s="1"/>
  <c r="H29" i="1"/>
  <c r="F21" i="10" s="1"/>
  <c r="N23" i="1"/>
  <c r="L18" i="10" s="1"/>
  <c r="O23" i="1"/>
  <c r="M18" i="10" s="1"/>
  <c r="P23" i="1"/>
  <c r="N18" i="10" s="1"/>
  <c r="E23" i="1"/>
  <c r="C18" i="10" s="1"/>
  <c r="F23" i="1"/>
  <c r="G23" i="1"/>
  <c r="E18" i="10" s="1"/>
  <c r="H23" i="1"/>
  <c r="F18" i="10" s="1"/>
  <c r="I23" i="1"/>
  <c r="G18" i="10" s="1"/>
  <c r="J23" i="1"/>
  <c r="H18" i="10" s="1"/>
  <c r="K23" i="1"/>
  <c r="I18" i="10" s="1"/>
  <c r="L23" i="1"/>
  <c r="J18" i="10" s="1"/>
  <c r="M23" i="1"/>
  <c r="K18" i="10" s="1"/>
  <c r="Q17" i="1"/>
  <c r="O12" i="10" s="1"/>
  <c r="Q18" i="1"/>
  <c r="O13" i="10" s="1"/>
  <c r="Q19" i="1"/>
  <c r="O14" i="10" s="1"/>
  <c r="L60" i="10" s="1"/>
  <c r="Q20" i="1"/>
  <c r="O15" i="10" s="1"/>
  <c r="Q21" i="1"/>
  <c r="O16" i="10" s="1"/>
  <c r="Q22" i="1"/>
  <c r="O17" i="10" s="1"/>
  <c r="L62" i="10" s="1"/>
  <c r="O58" i="1"/>
  <c r="M41" i="10" s="1"/>
  <c r="E58" i="1"/>
  <c r="C41" i="10" s="1"/>
  <c r="F58" i="1"/>
  <c r="D41" i="10" s="1"/>
  <c r="G58" i="1"/>
  <c r="E41" i="10" s="1"/>
  <c r="H58" i="1"/>
  <c r="F41" i="10" s="1"/>
  <c r="I58" i="1"/>
  <c r="G41" i="10" s="1"/>
  <c r="J58" i="1"/>
  <c r="H41" i="10" s="1"/>
  <c r="K58" i="1"/>
  <c r="I41" i="10" s="1"/>
  <c r="L58" i="1"/>
  <c r="J41" i="10" s="1"/>
  <c r="M58" i="1"/>
  <c r="K41" i="10" s="1"/>
  <c r="N58" i="1"/>
  <c r="L41" i="10" s="1"/>
  <c r="P58" i="1"/>
  <c r="N41" i="10" s="1"/>
  <c r="Q16" i="1"/>
  <c r="O11" i="10" s="1"/>
  <c r="L58" i="10" s="1"/>
  <c r="O5" i="10"/>
  <c r="L52" i="10" s="1"/>
  <c r="Q8" i="1"/>
  <c r="O6" i="10" s="1"/>
  <c r="L53" i="10" s="1"/>
  <c r="Q9" i="1"/>
  <c r="O7" i="10" s="1"/>
  <c r="L54" i="10" s="1"/>
  <c r="Q10" i="1"/>
  <c r="O8" i="10" s="1"/>
  <c r="L55" i="10" s="1"/>
  <c r="Q11" i="1"/>
  <c r="O9" i="10" s="1"/>
  <c r="L56" i="10" s="1"/>
  <c r="Q12" i="1"/>
  <c r="O10" i="10" s="1"/>
  <c r="L57" i="10" s="1"/>
  <c r="Q6" i="1"/>
  <c r="O4" i="10" s="1"/>
  <c r="L51" i="10" s="1"/>
  <c r="N51" i="10" s="1"/>
  <c r="S42" i="1"/>
  <c r="P28" i="10" s="1"/>
  <c r="G52" i="10" s="1"/>
  <c r="S43" i="1"/>
  <c r="P29" i="10" s="1"/>
  <c r="G53" i="10" s="1"/>
  <c r="S44" i="1"/>
  <c r="P30" i="10" s="1"/>
  <c r="G54" i="10" s="1"/>
  <c r="S45" i="1"/>
  <c r="P31" i="10" s="1"/>
  <c r="G55" i="10" s="1"/>
  <c r="S46" i="1"/>
  <c r="P32" i="10" s="1"/>
  <c r="G56" i="10" s="1"/>
  <c r="S47" i="1"/>
  <c r="P33" i="10" s="1"/>
  <c r="G57" i="10" s="1"/>
  <c r="S52" i="1"/>
  <c r="P35" i="10" s="1"/>
  <c r="S53" i="1"/>
  <c r="P36" i="10" s="1"/>
  <c r="S54" i="1"/>
  <c r="P37" i="10" s="1"/>
  <c r="G60" i="10" s="1"/>
  <c r="S55" i="1"/>
  <c r="P38" i="10" s="1"/>
  <c r="S56" i="1"/>
  <c r="P39" i="10" s="1"/>
  <c r="S57" i="1"/>
  <c r="P40" i="10" s="1"/>
  <c r="G62" i="10" s="1"/>
  <c r="S51" i="1"/>
  <c r="P34" i="10" s="1"/>
  <c r="G58" i="10" s="1"/>
  <c r="S63" i="1"/>
  <c r="P43" i="10" s="1"/>
  <c r="G65" i="10" s="1"/>
  <c r="S62" i="1"/>
  <c r="P42" i="10" s="1"/>
  <c r="G64" i="10" s="1"/>
  <c r="L67" i="1" l="1"/>
  <c r="J47" i="10" s="1"/>
  <c r="H32" i="1"/>
  <c r="F24" i="10" s="1"/>
  <c r="F67" i="1"/>
  <c r="D47" i="10" s="1"/>
  <c r="P67" i="1"/>
  <c r="N47" i="10" s="1"/>
  <c r="G67" i="1"/>
  <c r="E47" i="10" s="1"/>
  <c r="S64" i="1"/>
  <c r="P44" i="10" s="1"/>
  <c r="G66" i="10" s="1"/>
  <c r="H67" i="1"/>
  <c r="F47" i="10" s="1"/>
  <c r="S65" i="1"/>
  <c r="P45" i="10" s="1"/>
  <c r="G67" i="10" s="1"/>
  <c r="I67" i="1"/>
  <c r="G47" i="10" s="1"/>
  <c r="I32" i="1"/>
  <c r="G24" i="10" s="1"/>
  <c r="P32" i="1"/>
  <c r="N24" i="10" s="1"/>
  <c r="N32" i="1"/>
  <c r="L24" i="10" s="1"/>
  <c r="L59" i="10"/>
  <c r="N56" i="10"/>
  <c r="N52" i="10"/>
  <c r="M67" i="1"/>
  <c r="K47" i="10" s="1"/>
  <c r="G59" i="10"/>
  <c r="N58" i="10"/>
  <c r="Y29" i="8" s="1"/>
  <c r="N60" i="10"/>
  <c r="Y27" i="8" s="1"/>
  <c r="N62" i="10"/>
  <c r="Y25" i="8" s="1"/>
  <c r="G61" i="10"/>
  <c r="S58" i="1"/>
  <c r="P41" i="10" s="1"/>
  <c r="G63" i="10" s="1"/>
  <c r="Y21" i="8" s="1"/>
  <c r="O67" i="1"/>
  <c r="M47" i="10" s="1"/>
  <c r="K67" i="1"/>
  <c r="I47" i="10" s="1"/>
  <c r="N67" i="1"/>
  <c r="L47" i="10" s="1"/>
  <c r="J67" i="1"/>
  <c r="H47" i="10" s="1"/>
  <c r="S66" i="1"/>
  <c r="P46" i="10" s="1"/>
  <c r="G68" i="10" s="1"/>
  <c r="N55" i="10"/>
  <c r="N54" i="10"/>
  <c r="N57" i="10"/>
  <c r="N53" i="10"/>
  <c r="E67" i="1"/>
  <c r="C47" i="10" s="1"/>
  <c r="C44" i="10"/>
  <c r="L61" i="10"/>
  <c r="Q55" i="1"/>
  <c r="O38" i="10" s="1"/>
  <c r="L32" i="1"/>
  <c r="J24" i="10" s="1"/>
  <c r="M50" i="1"/>
  <c r="M61" i="1" s="1"/>
  <c r="O5" i="1"/>
  <c r="M3" i="10" s="1"/>
  <c r="N40" i="1"/>
  <c r="L26" i="10" s="1"/>
  <c r="N15" i="1"/>
  <c r="N26" i="1" s="1"/>
  <c r="G32" i="1"/>
  <c r="E24" i="10" s="1"/>
  <c r="Q31" i="1"/>
  <c r="O23" i="10" s="1"/>
  <c r="L68" i="10" s="1"/>
  <c r="E32" i="1"/>
  <c r="Q30" i="1"/>
  <c r="O22" i="10" s="1"/>
  <c r="L67" i="10" s="1"/>
  <c r="Q57" i="1"/>
  <c r="O40" i="10" s="1"/>
  <c r="D18" i="10"/>
  <c r="F50" i="10"/>
  <c r="K50" i="10"/>
  <c r="Q29" i="1"/>
  <c r="O21" i="10" s="1"/>
  <c r="L66" i="10" s="1"/>
  <c r="M32" i="1"/>
  <c r="K24" i="10" s="1"/>
  <c r="O32" i="1"/>
  <c r="M24" i="10" s="1"/>
  <c r="K32" i="1"/>
  <c r="I24" i="10" s="1"/>
  <c r="F32" i="1"/>
  <c r="Q23" i="1"/>
  <c r="O18" i="10" s="1"/>
  <c r="L63" i="10" s="1"/>
  <c r="Q54" i="1"/>
  <c r="O37" i="10" s="1"/>
  <c r="Q53" i="1"/>
  <c r="Q52" i="1"/>
  <c r="Q51" i="1"/>
  <c r="O34" i="10" s="1"/>
  <c r="Q56" i="1"/>
  <c r="Q28" i="1"/>
  <c r="O20" i="10" s="1"/>
  <c r="L65" i="10" s="1"/>
  <c r="N65" i="10" s="1"/>
  <c r="Y15" i="8" s="1"/>
  <c r="O19" i="10"/>
  <c r="L64" i="10" s="1"/>
  <c r="N64" i="10" s="1"/>
  <c r="Y16" i="8" s="1"/>
  <c r="J32" i="1"/>
  <c r="H24" i="10" s="1"/>
  <c r="Q58" i="1"/>
  <c r="O41" i="10" s="1"/>
  <c r="C24" i="10" l="1"/>
  <c r="Q62" i="1"/>
  <c r="O42" i="10" s="1"/>
  <c r="N66" i="10"/>
  <c r="Y14" i="8" s="1"/>
  <c r="N59" i="10"/>
  <c r="Y28" i="8" s="1"/>
  <c r="S20" i="1"/>
  <c r="P15" i="10" s="1"/>
  <c r="N61" i="10"/>
  <c r="Y26" i="8" s="1"/>
  <c r="N67" i="10"/>
  <c r="Y13" i="8" s="1"/>
  <c r="D25" i="8"/>
  <c r="M50" i="10"/>
  <c r="N68" i="10"/>
  <c r="Y12" i="8" s="1"/>
  <c r="S67" i="1"/>
  <c r="P47" i="10" s="1"/>
  <c r="G69" i="10" s="1"/>
  <c r="Y8" i="8" s="1"/>
  <c r="S22" i="1"/>
  <c r="P17" i="10" s="1"/>
  <c r="P5" i="1"/>
  <c r="N3" i="10" s="1"/>
  <c r="O15" i="1"/>
  <c r="O26" i="1" s="1"/>
  <c r="O40" i="1"/>
  <c r="M26" i="10" s="1"/>
  <c r="N50" i="1"/>
  <c r="N61" i="1" s="1"/>
  <c r="S17" i="1"/>
  <c r="P12" i="10" s="1"/>
  <c r="O35" i="10"/>
  <c r="S21" i="1"/>
  <c r="P16" i="10" s="1"/>
  <c r="O39" i="10"/>
  <c r="S18" i="1"/>
  <c r="P13" i="10" s="1"/>
  <c r="O36" i="10"/>
  <c r="Y23" i="8"/>
  <c r="N63" i="10"/>
  <c r="Y22" i="8" s="1"/>
  <c r="Q64" i="1"/>
  <c r="O44" i="10" s="1"/>
  <c r="D26" i="8"/>
  <c r="Q65" i="1"/>
  <c r="O45" i="10" s="1"/>
  <c r="Q63" i="1"/>
  <c r="O43" i="10" s="1"/>
  <c r="D27" i="8"/>
  <c r="Q44" i="1"/>
  <c r="O30" i="10" s="1"/>
  <c r="Q67" i="1"/>
  <c r="O47" i="10" s="1"/>
  <c r="Q41" i="1"/>
  <c r="O27" i="10" s="1"/>
  <c r="D24" i="10"/>
  <c r="S16" i="1"/>
  <c r="P11" i="10" s="1"/>
  <c r="S23" i="1"/>
  <c r="P18" i="10" s="1"/>
  <c r="S19" i="1"/>
  <c r="P14" i="10" s="1"/>
  <c r="Q66" i="1"/>
  <c r="O46" i="10" s="1"/>
  <c r="Q43" i="1"/>
  <c r="O29" i="10" s="1"/>
  <c r="Q47" i="1"/>
  <c r="O33" i="10" s="1"/>
  <c r="Q32" i="1"/>
  <c r="O24" i="10" s="1"/>
  <c r="Q46" i="1"/>
  <c r="O32" i="10" s="1"/>
  <c r="Q45" i="1"/>
  <c r="O31" i="10" s="1"/>
  <c r="Q42" i="1"/>
  <c r="O28" i="10" s="1"/>
  <c r="D24" i="8" l="1"/>
  <c r="S18" i="8"/>
  <c r="H51" i="10"/>
  <c r="C27" i="8"/>
  <c r="S30" i="1"/>
  <c r="P22" i="10" s="1"/>
  <c r="O50" i="1"/>
  <c r="O61" i="1" s="1"/>
  <c r="P40" i="1"/>
  <c r="N26" i="10" s="1"/>
  <c r="P15" i="1"/>
  <c r="P26" i="1" s="1"/>
  <c r="S29" i="1"/>
  <c r="P21" i="10" s="1"/>
  <c r="S28" i="1"/>
  <c r="P20" i="10" s="1"/>
  <c r="S9" i="1"/>
  <c r="P7" i="10" s="1"/>
  <c r="S27" i="1"/>
  <c r="P19" i="10" s="1"/>
  <c r="L69" i="10"/>
  <c r="F25" i="8"/>
  <c r="L25" i="8" s="1"/>
  <c r="S10" i="1"/>
  <c r="P8" i="10" s="1"/>
  <c r="S11" i="1"/>
  <c r="P9" i="10" s="1"/>
  <c r="S32" i="1"/>
  <c r="P24" i="10" s="1"/>
  <c r="S31" i="1"/>
  <c r="P23" i="10" s="1"/>
  <c r="S7" i="1"/>
  <c r="P5" i="10" s="1"/>
  <c r="S12" i="1"/>
  <c r="P10" i="10" s="1"/>
  <c r="S6" i="1"/>
  <c r="P4" i="10" s="1"/>
  <c r="S8" i="1"/>
  <c r="P6" i="10" s="1"/>
  <c r="H52" i="10" l="1"/>
  <c r="I67" i="10"/>
  <c r="I66" i="10"/>
  <c r="I68" i="10"/>
  <c r="H68" i="10"/>
  <c r="H55" i="10"/>
  <c r="I62" i="10"/>
  <c r="I52" i="10"/>
  <c r="H57" i="10"/>
  <c r="I63" i="10"/>
  <c r="H63" i="10"/>
  <c r="I59" i="10"/>
  <c r="I58" i="10"/>
  <c r="H59" i="10"/>
  <c r="I57" i="10"/>
  <c r="H61" i="10"/>
  <c r="I54" i="10"/>
  <c r="H67" i="10"/>
  <c r="I60" i="10"/>
  <c r="I53" i="10"/>
  <c r="I65" i="10"/>
  <c r="I56" i="10"/>
  <c r="I64" i="10"/>
  <c r="I51" i="10"/>
  <c r="H54" i="10"/>
  <c r="I55" i="10"/>
  <c r="H62" i="10"/>
  <c r="I61" i="10"/>
  <c r="H66" i="10"/>
  <c r="I69" i="10"/>
  <c r="D25" i="6" s="1"/>
  <c r="J58" i="10"/>
  <c r="J53" i="10"/>
  <c r="H64" i="10"/>
  <c r="J62" i="10"/>
  <c r="H58" i="10"/>
  <c r="J60" i="10"/>
  <c r="H65" i="10"/>
  <c r="J68" i="10"/>
  <c r="J59" i="10"/>
  <c r="H56" i="10"/>
  <c r="J69" i="10"/>
  <c r="D26" i="6" s="1"/>
  <c r="J54" i="10"/>
  <c r="J67" i="10"/>
  <c r="J51" i="10"/>
  <c r="H60" i="10"/>
  <c r="J65" i="10"/>
  <c r="J57" i="10"/>
  <c r="J64" i="10"/>
  <c r="J56" i="10"/>
  <c r="H69" i="10"/>
  <c r="D63" i="10"/>
  <c r="P50" i="1"/>
  <c r="P61" i="1" s="1"/>
  <c r="D64" i="10"/>
  <c r="J61" i="10"/>
  <c r="J55" i="10"/>
  <c r="J66" i="10"/>
  <c r="J52" i="10"/>
  <c r="J63" i="10"/>
  <c r="H53" i="10"/>
  <c r="Y10" i="8"/>
  <c r="N69" i="10"/>
  <c r="Y9" i="8" s="1"/>
  <c r="K63" i="10" l="1"/>
  <c r="Y23" i="6" s="1"/>
  <c r="S5" i="8"/>
  <c r="K54" i="10"/>
  <c r="K66" i="10"/>
  <c r="K55" i="10"/>
  <c r="K57" i="10"/>
  <c r="K64" i="10"/>
  <c r="K62" i="10"/>
  <c r="K65" i="10"/>
  <c r="K60" i="10"/>
  <c r="K67" i="10"/>
  <c r="K59" i="10"/>
  <c r="K61" i="10"/>
  <c r="K68" i="10"/>
  <c r="K52" i="10"/>
  <c r="K51" i="10"/>
  <c r="K53" i="10"/>
  <c r="K58" i="10"/>
  <c r="D53" i="10"/>
  <c r="C69" i="10"/>
  <c r="C53" i="10"/>
  <c r="E65" i="10"/>
  <c r="E56" i="10"/>
  <c r="C63" i="10"/>
  <c r="C64" i="10"/>
  <c r="E55" i="10"/>
  <c r="C52" i="10"/>
  <c r="D65" i="10"/>
  <c r="E57" i="10"/>
  <c r="D61" i="10"/>
  <c r="C54" i="10"/>
  <c r="E69" i="10"/>
  <c r="D58" i="10"/>
  <c r="D57" i="10"/>
  <c r="E66" i="10"/>
  <c r="D54" i="10"/>
  <c r="C65" i="10"/>
  <c r="E67" i="10"/>
  <c r="E52" i="10"/>
  <c r="C61" i="10"/>
  <c r="E64" i="10"/>
  <c r="E62" i="10"/>
  <c r="D52" i="10"/>
  <c r="C58" i="10"/>
  <c r="E68" i="10"/>
  <c r="D51" i="10"/>
  <c r="C68" i="10"/>
  <c r="D62" i="10"/>
  <c r="E59" i="10"/>
  <c r="D66" i="10"/>
  <c r="D59" i="10"/>
  <c r="E58" i="10"/>
  <c r="D60" i="10"/>
  <c r="C62" i="10"/>
  <c r="E60" i="10"/>
  <c r="E54" i="10"/>
  <c r="C56" i="10"/>
  <c r="D55" i="10"/>
  <c r="E51" i="10"/>
  <c r="D56" i="10"/>
  <c r="C67" i="10"/>
  <c r="C57" i="10"/>
  <c r="E53" i="10"/>
  <c r="C60" i="10"/>
  <c r="D68" i="10"/>
  <c r="E61" i="10"/>
  <c r="C59" i="10"/>
  <c r="D67" i="10"/>
  <c r="E63" i="10"/>
  <c r="D69" i="10"/>
  <c r="C66" i="10"/>
  <c r="C55" i="10"/>
  <c r="D24" i="6"/>
  <c r="K69" i="10"/>
  <c r="K56" i="10"/>
  <c r="F64" i="10" l="1"/>
  <c r="M64" i="10" s="1"/>
  <c r="Y16" i="6" s="1"/>
  <c r="F53" i="10"/>
  <c r="M53" i="10" s="1"/>
  <c r="F54" i="10"/>
  <c r="M54" i="10" s="1"/>
  <c r="F55" i="10"/>
  <c r="M55" i="10" s="1"/>
  <c r="F67" i="10"/>
  <c r="M67" i="10" s="1"/>
  <c r="Y13" i="6" s="1"/>
  <c r="F59" i="10"/>
  <c r="M59" i="10" s="1"/>
  <c r="Y28" i="6" s="1"/>
  <c r="F68" i="10"/>
  <c r="M68" i="10" s="1"/>
  <c r="Y12" i="6" s="1"/>
  <c r="F58" i="10"/>
  <c r="M58" i="10" s="1"/>
  <c r="Y29" i="6" s="1"/>
  <c r="F61" i="10"/>
  <c r="M61" i="10" s="1"/>
  <c r="Y26" i="6" s="1"/>
  <c r="F69" i="10"/>
  <c r="M69" i="10" s="1"/>
  <c r="Y9" i="6" s="1"/>
  <c r="F52" i="10"/>
  <c r="M52" i="10" s="1"/>
  <c r="F63" i="10"/>
  <c r="Y21" i="6" s="1"/>
  <c r="F51" i="10"/>
  <c r="M51" i="10" s="1"/>
  <c r="F57" i="10"/>
  <c r="M57" i="10" s="1"/>
  <c r="F60" i="10"/>
  <c r="M60" i="10" s="1"/>
  <c r="Y27" i="6" s="1"/>
  <c r="F66" i="10"/>
  <c r="M66" i="10" s="1"/>
  <c r="Y14" i="6" s="1"/>
  <c r="F56" i="10"/>
  <c r="M56" i="10" s="1"/>
  <c r="Y10" i="6"/>
  <c r="F25" i="6"/>
  <c r="L25" i="6" s="1"/>
  <c r="F62" i="10"/>
  <c r="M62" i="10" s="1"/>
  <c r="Y25" i="6" s="1"/>
  <c r="F65" i="10"/>
  <c r="M65" i="10" s="1"/>
  <c r="Y15" i="6" s="1"/>
  <c r="Y8" i="6" l="1"/>
  <c r="S5" i="6" s="1"/>
  <c r="M63" i="10"/>
  <c r="Y22" i="6" l="1"/>
  <c r="S18" i="6"/>
  <c r="C47" i="9"/>
  <c r="C45" i="9"/>
  <c r="C43" i="9"/>
  <c r="C41" i="9"/>
</calcChain>
</file>

<file path=xl/sharedStrings.xml><?xml version="1.0" encoding="utf-8"?>
<sst xmlns="http://schemas.openxmlformats.org/spreadsheetml/2006/main" count="465" uniqueCount="233">
  <si>
    <t>都市ガス</t>
    <rPh sb="0" eb="2">
      <t>トシ</t>
    </rPh>
    <phoneticPr fontId="1"/>
  </si>
  <si>
    <t>ガソリン</t>
    <phoneticPr fontId="1"/>
  </si>
  <si>
    <t>平成26年</t>
    <rPh sb="0" eb="2">
      <t>ヘイセイ</t>
    </rPh>
    <rPh sb="4" eb="5">
      <t>ネン</t>
    </rPh>
    <phoneticPr fontId="1"/>
  </si>
  <si>
    <t>kWh</t>
    <phoneticPr fontId="1"/>
  </si>
  <si>
    <t>円</t>
    <rPh sb="0" eb="1">
      <t>エン</t>
    </rPh>
    <phoneticPr fontId="1"/>
  </si>
  <si>
    <t>ﾘｯﾄﾙ</t>
    <phoneticPr fontId="1"/>
  </si>
  <si>
    <t>kg</t>
    <phoneticPr fontId="1"/>
  </si>
  <si>
    <t>平成27年</t>
    <rPh sb="0" eb="2">
      <t>ヘイセイ</t>
    </rPh>
    <rPh sb="4" eb="5">
      <t>ネン</t>
    </rPh>
    <phoneticPr fontId="1"/>
  </si>
  <si>
    <t>平成25年</t>
    <rPh sb="0" eb="2">
      <t>ヘイセイ</t>
    </rPh>
    <rPh sb="4" eb="5">
      <t>ネン</t>
    </rPh>
    <phoneticPr fontId="1"/>
  </si>
  <si>
    <t>電　　気</t>
    <rPh sb="0" eb="1">
      <t>デン</t>
    </rPh>
    <rPh sb="3" eb="4">
      <t>キ</t>
    </rPh>
    <phoneticPr fontId="1"/>
  </si>
  <si>
    <t>水　　道</t>
    <rPh sb="0" eb="1">
      <t>ミズ</t>
    </rPh>
    <rPh sb="3" eb="4">
      <t>ミチ</t>
    </rPh>
    <phoneticPr fontId="1"/>
  </si>
  <si>
    <t>灯　　油</t>
    <rPh sb="0" eb="1">
      <t>ヒ</t>
    </rPh>
    <rPh sb="3" eb="4">
      <t>アブラ</t>
    </rPh>
    <phoneticPr fontId="1"/>
  </si>
  <si>
    <t>軽　　油</t>
    <rPh sb="0" eb="1">
      <t>ケイ</t>
    </rPh>
    <rPh sb="3" eb="4">
      <t>アブラ</t>
    </rPh>
    <phoneticPr fontId="1"/>
  </si>
  <si>
    <t>LP ガス</t>
    <phoneticPr fontId="1"/>
  </si>
  <si>
    <t>合　　計</t>
    <rPh sb="0" eb="1">
      <t>ア</t>
    </rPh>
    <rPh sb="3" eb="4">
      <t>ケイ</t>
    </rPh>
    <phoneticPr fontId="1"/>
  </si>
  <si>
    <t>ガ　　ス</t>
    <phoneticPr fontId="1"/>
  </si>
  <si>
    <t>自 動 車</t>
    <rPh sb="0" eb="1">
      <t>ジ</t>
    </rPh>
    <rPh sb="2" eb="3">
      <t>ドウ</t>
    </rPh>
    <rPh sb="4" eb="5">
      <t>クルマ</t>
    </rPh>
    <phoneticPr fontId="1"/>
  </si>
  <si>
    <t>kg</t>
    <phoneticPr fontId="1"/>
  </si>
  <si>
    <t>水　　道</t>
    <rPh sb="0" eb="1">
      <t>スイ</t>
    </rPh>
    <rPh sb="3" eb="4">
      <t>ミチ</t>
    </rPh>
    <phoneticPr fontId="1"/>
  </si>
  <si>
    <t>同　期</t>
    <rPh sb="0" eb="1">
      <t>ドウ</t>
    </rPh>
    <rPh sb="2" eb="3">
      <t>キ</t>
    </rPh>
    <phoneticPr fontId="1"/>
  </si>
  <si>
    <t>年　間</t>
    <rPh sb="0" eb="1">
      <t>トシ</t>
    </rPh>
    <rPh sb="2" eb="3">
      <t>マ</t>
    </rPh>
    <phoneticPr fontId="1"/>
  </si>
  <si>
    <t>光 熱 費</t>
    <rPh sb="0" eb="1">
      <t>ヒカリ</t>
    </rPh>
    <rPh sb="2" eb="3">
      <t>ネツ</t>
    </rPh>
    <rPh sb="4" eb="5">
      <t>ヒ</t>
    </rPh>
    <phoneticPr fontId="1"/>
  </si>
  <si>
    <t>エネルギー
使 用 量</t>
    <rPh sb="6" eb="7">
      <t>シ</t>
    </rPh>
    <rPh sb="8" eb="9">
      <t>ヨウ</t>
    </rPh>
    <rPh sb="10" eb="11">
      <t>リョウ</t>
    </rPh>
    <phoneticPr fontId="1"/>
  </si>
  <si>
    <r>
      <t>m</t>
    </r>
    <r>
      <rPr>
        <vertAlign val="superscript"/>
        <sz val="10"/>
        <color theme="6" tint="-0.499984740745262"/>
        <rFont val="ＭＳ Ｐゴシック"/>
        <family val="3"/>
        <charset val="128"/>
        <scheme val="minor"/>
      </rPr>
      <t>3</t>
    </r>
    <phoneticPr fontId="1"/>
  </si>
  <si>
    <r>
      <t>CO</t>
    </r>
    <r>
      <rPr>
        <vertAlign val="subscript"/>
        <sz val="13"/>
        <color theme="6" tint="-0.499984740745262"/>
        <rFont val="HGS創英角ﾎﾟｯﾌﾟ体"/>
        <family val="3"/>
        <charset val="128"/>
      </rPr>
      <t>2</t>
    </r>
    <r>
      <rPr>
        <sz val="13"/>
        <color theme="6" tint="-0.499984740745262"/>
        <rFont val="HGS創英角ﾎﾟｯﾌﾟ体"/>
        <family val="3"/>
        <charset val="128"/>
      </rPr>
      <t>排出量</t>
    </r>
    <rPh sb="3" eb="5">
      <t>ハイシュツ</t>
    </rPh>
    <rPh sb="5" eb="6">
      <t>リョウ</t>
    </rPh>
    <phoneticPr fontId="1"/>
  </si>
  <si>
    <r>
      <t>m</t>
    </r>
    <r>
      <rPr>
        <vertAlign val="superscript"/>
        <sz val="10"/>
        <color theme="4" tint="-0.499984740745262"/>
        <rFont val="ＭＳ Ｐゴシック"/>
        <family val="3"/>
        <charset val="128"/>
        <scheme val="minor"/>
      </rPr>
      <t>3</t>
    </r>
    <phoneticPr fontId="1"/>
  </si>
  <si>
    <r>
      <t>CO</t>
    </r>
    <r>
      <rPr>
        <vertAlign val="subscript"/>
        <sz val="13"/>
        <color theme="4" tint="-0.499984740745262"/>
        <rFont val="HGS創英角ﾎﾟｯﾌﾟ体"/>
        <family val="3"/>
        <charset val="128"/>
      </rPr>
      <t>2</t>
    </r>
    <r>
      <rPr>
        <sz val="13"/>
        <color theme="4" tint="-0.499984740745262"/>
        <rFont val="HGS創英角ﾎﾟｯﾌﾟ体"/>
        <family val="3"/>
        <charset val="128"/>
      </rPr>
      <t>排出量</t>
    </r>
    <rPh sb="3" eb="5">
      <t>ハイシュツ</t>
    </rPh>
    <rPh sb="5" eb="6">
      <t>リョウ</t>
    </rPh>
    <phoneticPr fontId="1"/>
  </si>
  <si>
    <t>ガソリン</t>
  </si>
  <si>
    <t>電気</t>
    <rPh sb="0" eb="1">
      <t>デン</t>
    </rPh>
    <rPh sb="1" eb="2">
      <t>キ</t>
    </rPh>
    <phoneticPr fontId="1"/>
  </si>
  <si>
    <t>LPガス</t>
    <phoneticPr fontId="1"/>
  </si>
  <si>
    <t>水道</t>
    <rPh sb="0" eb="1">
      <t>スイ</t>
    </rPh>
    <rPh sb="1" eb="2">
      <t>ミチ</t>
    </rPh>
    <phoneticPr fontId="1"/>
  </si>
  <si>
    <t>軽油</t>
    <rPh sb="0" eb="1">
      <t>ケイ</t>
    </rPh>
    <rPh sb="1" eb="2">
      <t>アブラ</t>
    </rPh>
    <phoneticPr fontId="1"/>
  </si>
  <si>
    <t>灯油</t>
    <rPh sb="0" eb="1">
      <t>ヒ</t>
    </rPh>
    <rPh sb="1" eb="2">
      <t>アブラ</t>
    </rPh>
    <phoneticPr fontId="1"/>
  </si>
  <si>
    <t>水道</t>
    <rPh sb="0" eb="2">
      <t>スイドウ</t>
    </rPh>
    <phoneticPr fontId="1"/>
  </si>
  <si>
    <t>自動車</t>
    <rPh sb="0" eb="3">
      <t>ジドウシャ</t>
    </rPh>
    <phoneticPr fontId="1"/>
  </si>
  <si>
    <t>灯油</t>
    <rPh sb="0" eb="2">
      <t>トウユ</t>
    </rPh>
    <phoneticPr fontId="1"/>
  </si>
  <si>
    <t>合計</t>
    <rPh sb="0" eb="2">
      <t>ゴウケイ</t>
    </rPh>
    <phoneticPr fontId="1"/>
  </si>
  <si>
    <t>kg</t>
    <phoneticPr fontId="1"/>
  </si>
  <si>
    <t>kg</t>
    <phoneticPr fontId="1"/>
  </si>
  <si>
    <t>灯　油</t>
    <rPh sb="0" eb="1">
      <t>ヒ</t>
    </rPh>
    <rPh sb="2" eb="3">
      <t>アブラ</t>
    </rPh>
    <phoneticPr fontId="1"/>
  </si>
  <si>
    <t>水　道</t>
    <rPh sb="0" eb="1">
      <t>ミズ</t>
    </rPh>
    <rPh sb="2" eb="3">
      <t>ミチ</t>
    </rPh>
    <phoneticPr fontId="1"/>
  </si>
  <si>
    <t>ガ　ス</t>
    <phoneticPr fontId="1"/>
  </si>
  <si>
    <t>電　気</t>
    <rPh sb="0" eb="1">
      <t>デン</t>
    </rPh>
    <rPh sb="2" eb="3">
      <t>キ</t>
    </rPh>
    <phoneticPr fontId="1"/>
  </si>
  <si>
    <t>3ヶ月間の光熱費</t>
    <rPh sb="2" eb="3">
      <t>ゲツ</t>
    </rPh>
    <rPh sb="3" eb="4">
      <t>カン</t>
    </rPh>
    <rPh sb="5" eb="8">
      <t>コウネツヒ</t>
    </rPh>
    <phoneticPr fontId="1"/>
  </si>
  <si>
    <t>円</t>
    <rPh sb="0" eb="1">
      <t>エン</t>
    </rPh>
    <phoneticPr fontId="1"/>
  </si>
  <si>
    <r>
      <t>3ヶ月間のCO</t>
    </r>
    <r>
      <rPr>
        <b/>
        <u/>
        <vertAlign val="subscript"/>
        <sz val="12"/>
        <color rgb="FF00B050"/>
        <rFont val="ＭＳ Ｐゴシック"/>
        <family val="3"/>
        <charset val="128"/>
        <scheme val="minor"/>
      </rPr>
      <t>2</t>
    </r>
    <r>
      <rPr>
        <b/>
        <u/>
        <sz val="12"/>
        <color rgb="FF00B050"/>
        <rFont val="ＭＳ Ｐゴシック"/>
        <family val="3"/>
        <charset val="128"/>
        <scheme val="minor"/>
      </rPr>
      <t>排出量</t>
    </r>
    <rPh sb="2" eb="3">
      <t>ゲツ</t>
    </rPh>
    <rPh sb="3" eb="4">
      <t>カン</t>
    </rPh>
    <rPh sb="8" eb="10">
      <t>ハイシュツ</t>
    </rPh>
    <rPh sb="10" eb="11">
      <t>リョウ</t>
    </rPh>
    <phoneticPr fontId="1"/>
  </si>
  <si>
    <t>今年　</t>
    <rPh sb="0" eb="2">
      <t>コトシ</t>
    </rPh>
    <phoneticPr fontId="1"/>
  </si>
  <si>
    <t>3ヶ月計</t>
    <rPh sb="2" eb="3">
      <t>ゲツ</t>
    </rPh>
    <rPh sb="3" eb="4">
      <t>ケイ</t>
    </rPh>
    <phoneticPr fontId="1"/>
  </si>
  <si>
    <t>本！</t>
    <rPh sb="0" eb="1">
      <t>ホン</t>
    </rPh>
    <phoneticPr fontId="1"/>
  </si>
  <si>
    <t>→</t>
    <phoneticPr fontId="1"/>
  </si>
  <si>
    <r>
      <t>このCO</t>
    </r>
    <r>
      <rPr>
        <vertAlign val="subscript"/>
        <sz val="12"/>
        <color rgb="FF00B050"/>
        <rFont val="HGP創英角ﾎﾟｯﾌﾟ体"/>
        <family val="3"/>
        <charset val="128"/>
      </rPr>
      <t>2</t>
    </r>
    <r>
      <rPr>
        <sz val="12"/>
        <color rgb="FF00B050"/>
        <rFont val="HGP創英角ﾎﾟｯﾌﾟ体"/>
        <family val="3"/>
        <charset val="128"/>
      </rPr>
      <t>を吸収するのに必要なスギの木</t>
    </r>
    <rPh sb="6" eb="8">
      <t>キュウシュウ</t>
    </rPh>
    <rPh sb="12" eb="14">
      <t>ヒツヨウ</t>
    </rPh>
    <rPh sb="18" eb="19">
      <t>キ</t>
    </rPh>
    <phoneticPr fontId="1"/>
  </si>
  <si>
    <t>平成26年度</t>
    <rPh sb="0" eb="2">
      <t>ヘイセイ</t>
    </rPh>
    <rPh sb="4" eb="5">
      <t>ネン</t>
    </rPh>
    <rPh sb="5" eb="6">
      <t>ド</t>
    </rPh>
    <phoneticPr fontId="1"/>
  </si>
  <si>
    <t>平成25年度</t>
    <rPh sb="0" eb="2">
      <t>ヘイセイ</t>
    </rPh>
    <rPh sb="4" eb="5">
      <t>ネン</t>
    </rPh>
    <rPh sb="5" eb="6">
      <t>ド</t>
    </rPh>
    <phoneticPr fontId="1"/>
  </si>
  <si>
    <r>
      <t>1年間のCO</t>
    </r>
    <r>
      <rPr>
        <b/>
        <u/>
        <vertAlign val="subscript"/>
        <sz val="12"/>
        <color rgb="FF00B050"/>
        <rFont val="ＭＳ Ｐゴシック"/>
        <family val="3"/>
        <charset val="128"/>
        <scheme val="minor"/>
      </rPr>
      <t>2</t>
    </r>
    <r>
      <rPr>
        <b/>
        <u/>
        <sz val="12"/>
        <color rgb="FF00B050"/>
        <rFont val="ＭＳ Ｐゴシック"/>
        <family val="3"/>
        <charset val="128"/>
        <scheme val="minor"/>
      </rPr>
      <t>排出量</t>
    </r>
    <rPh sb="1" eb="3">
      <t>ネンカン</t>
    </rPh>
    <rPh sb="7" eb="9">
      <t>ハイシュツ</t>
    </rPh>
    <rPh sb="9" eb="10">
      <t>リョウ</t>
    </rPh>
    <phoneticPr fontId="1"/>
  </si>
  <si>
    <t>1年間の光熱費</t>
    <rPh sb="1" eb="3">
      <t>ネンカン</t>
    </rPh>
    <rPh sb="2" eb="3">
      <t>カン</t>
    </rPh>
    <rPh sb="4" eb="7">
      <t>コウネツヒ</t>
    </rPh>
    <phoneticPr fontId="1"/>
  </si>
  <si>
    <t>1年間計</t>
    <rPh sb="1" eb="2">
      <t>ネン</t>
    </rPh>
    <rPh sb="2" eb="3">
      <t>カン</t>
    </rPh>
    <rPh sb="3" eb="4">
      <t>ケイ</t>
    </rPh>
    <phoneticPr fontId="1"/>
  </si>
  <si>
    <t>■説明書シート</t>
    <rPh sb="1" eb="4">
      <t>セツメイショ</t>
    </rPh>
    <phoneticPr fontId="47"/>
  </si>
  <si>
    <t>■①入力シート</t>
    <rPh sb="2" eb="4">
      <t>ニュウリョク</t>
    </rPh>
    <phoneticPr fontId="47"/>
  </si>
  <si>
    <t>■②エコ診断（3か月）</t>
    <rPh sb="4" eb="6">
      <t>シンダン</t>
    </rPh>
    <rPh sb="9" eb="10">
      <t>ゲツ</t>
    </rPh>
    <phoneticPr fontId="47"/>
  </si>
  <si>
    <t>■ライフスタイルチェック25</t>
    <phoneticPr fontId="47"/>
  </si>
  <si>
    <t>○エコ診断のしかた</t>
    <rPh sb="3" eb="5">
      <t>シンダン</t>
    </rPh>
    <phoneticPr fontId="47"/>
  </si>
  <si>
    <t>用意するもの</t>
    <rPh sb="0" eb="2">
      <t>ヨウイ</t>
    </rPh>
    <phoneticPr fontId="47"/>
  </si>
  <si>
    <t>入力してみよう！　</t>
    <rPh sb="0" eb="2">
      <t>ニュウリョク</t>
    </rPh>
    <phoneticPr fontId="1"/>
  </si>
  <si>
    <t>・・・・・</t>
  </si>
  <si>
    <t>まず3か月分は入力できた！という方は、3か月分のエコ診断結果をみてみましょう。</t>
    <rPh sb="4" eb="5">
      <t>ゲツ</t>
    </rPh>
    <rPh sb="5" eb="6">
      <t>ブン</t>
    </rPh>
    <rPh sb="7" eb="9">
      <t>ニュウリョク</t>
    </rPh>
    <rPh sb="16" eb="17">
      <t>カタ</t>
    </rPh>
    <rPh sb="21" eb="22">
      <t>ゲツ</t>
    </rPh>
    <rPh sb="22" eb="23">
      <t>ブン</t>
    </rPh>
    <rPh sb="26" eb="28">
      <t>シンダン</t>
    </rPh>
    <rPh sb="28" eb="30">
      <t>ケッカ</t>
    </rPh>
    <phoneticPr fontId="1"/>
  </si>
  <si>
    <t>1年分の結果はどうでしょうか？</t>
    <rPh sb="1" eb="2">
      <t>ネン</t>
    </rPh>
    <rPh sb="2" eb="3">
      <t>ブン</t>
    </rPh>
    <rPh sb="4" eb="6">
      <t>ケッカ</t>
    </rPh>
    <phoneticPr fontId="1"/>
  </si>
  <si>
    <t>3か月分の途中結果をみてみよう</t>
    <rPh sb="2" eb="3">
      <t>ゲツ</t>
    </rPh>
    <rPh sb="3" eb="4">
      <t>ブン</t>
    </rPh>
    <rPh sb="5" eb="7">
      <t>トチュウ</t>
    </rPh>
    <rPh sb="7" eb="9">
      <t>ケッカ</t>
    </rPh>
    <phoneticPr fontId="1"/>
  </si>
  <si>
    <t>検針票をなくしてしまい長い期間の結果が入力できない方や、</t>
    <rPh sb="0" eb="3">
      <t>ケンシンヒョウ</t>
    </rPh>
    <rPh sb="11" eb="12">
      <t>ナガ</t>
    </rPh>
    <rPh sb="13" eb="15">
      <t>キカン</t>
    </rPh>
    <rPh sb="16" eb="18">
      <t>ケッカ</t>
    </rPh>
    <rPh sb="19" eb="21">
      <t>ニュウリョク</t>
    </rPh>
    <rPh sb="25" eb="26">
      <t>カタ</t>
    </rPh>
    <phoneticPr fontId="1"/>
  </si>
  <si>
    <t>入力が全て終わったら、1年分のエコ診断結果をみてみましょう。</t>
    <rPh sb="0" eb="2">
      <t>ニュウリョク</t>
    </rPh>
    <rPh sb="3" eb="4">
      <t>スベ</t>
    </rPh>
    <rPh sb="5" eb="6">
      <t>オ</t>
    </rPh>
    <rPh sb="12" eb="14">
      <t>ネンブン</t>
    </rPh>
    <rPh sb="17" eb="19">
      <t>シンダン</t>
    </rPh>
    <rPh sb="19" eb="21">
      <t>ケッカ</t>
    </rPh>
    <phoneticPr fontId="1"/>
  </si>
  <si>
    <t>以下のようなことに注意して、まだまだ省エネできるところがないか、診断結果から考えてみましょう。</t>
    <rPh sb="0" eb="2">
      <t>イカ</t>
    </rPh>
    <rPh sb="9" eb="11">
      <t>チュウイ</t>
    </rPh>
    <rPh sb="18" eb="19">
      <t>ショウ</t>
    </rPh>
    <rPh sb="32" eb="34">
      <t>シンダン</t>
    </rPh>
    <rPh sb="34" eb="36">
      <t>ケッカ</t>
    </rPh>
    <rPh sb="38" eb="39">
      <t>カンガ</t>
    </rPh>
    <phoneticPr fontId="1"/>
  </si>
  <si>
    <t>○もっとエコライフ！</t>
    <phoneticPr fontId="47"/>
  </si>
  <si>
    <r>
      <rPr>
        <u/>
        <sz val="11"/>
        <color theme="1"/>
        <rFont val="ＭＳ Ｐゴシック"/>
        <family val="3"/>
        <charset val="128"/>
        <scheme val="minor"/>
      </rPr>
      <t>電気、ガス、水道の使用量及び料金が記載された検針票</t>
    </r>
    <r>
      <rPr>
        <sz val="11"/>
        <color theme="1"/>
        <rFont val="ＭＳ Ｐゴシック"/>
        <family val="2"/>
        <charset val="128"/>
        <scheme val="minor"/>
      </rPr>
      <t>や、</t>
    </r>
    <rPh sb="0" eb="2">
      <t>デンキ</t>
    </rPh>
    <rPh sb="6" eb="8">
      <t>スイドウ</t>
    </rPh>
    <rPh sb="9" eb="11">
      <t>シヨウ</t>
    </rPh>
    <rPh sb="11" eb="12">
      <t>リョウ</t>
    </rPh>
    <rPh sb="12" eb="13">
      <t>オヨ</t>
    </rPh>
    <rPh sb="14" eb="16">
      <t>リョウキン</t>
    </rPh>
    <rPh sb="17" eb="19">
      <t>キサイ</t>
    </rPh>
    <rPh sb="22" eb="25">
      <t>ケンシンヒョウ</t>
    </rPh>
    <phoneticPr fontId="1"/>
  </si>
  <si>
    <r>
      <rPr>
        <u/>
        <sz val="11"/>
        <color theme="1"/>
        <rFont val="ＭＳ Ｐゴシック"/>
        <family val="3"/>
        <charset val="128"/>
        <scheme val="minor"/>
      </rPr>
      <t>ガソリン、軽油、灯油を買った時のレシート</t>
    </r>
    <r>
      <rPr>
        <sz val="11"/>
        <color theme="1"/>
        <rFont val="ＭＳ Ｐゴシック"/>
        <family val="2"/>
        <charset val="128"/>
        <scheme val="minor"/>
      </rPr>
      <t>などをそろえましょう。家計簿のように使用します。</t>
    </r>
    <rPh sb="5" eb="7">
      <t>ケイユ</t>
    </rPh>
    <rPh sb="8" eb="10">
      <t>トウユ</t>
    </rPh>
    <rPh sb="11" eb="12">
      <t>カ</t>
    </rPh>
    <rPh sb="14" eb="15">
      <t>トキ</t>
    </rPh>
    <rPh sb="31" eb="34">
      <t>カケイボ</t>
    </rPh>
    <rPh sb="38" eb="40">
      <t>シヨウ</t>
    </rPh>
    <phoneticPr fontId="1"/>
  </si>
  <si>
    <t>省エネ行動</t>
    <rPh sb="0" eb="1">
      <t>ショウ</t>
    </rPh>
    <rPh sb="3" eb="5">
      <t>コウドウ</t>
    </rPh>
    <phoneticPr fontId="47"/>
  </si>
  <si>
    <t>年間省エネ効果（例）</t>
    <rPh sb="0" eb="2">
      <t>ネンカン</t>
    </rPh>
    <rPh sb="2" eb="3">
      <t>ショウ</t>
    </rPh>
    <rPh sb="5" eb="7">
      <t>コウカ</t>
    </rPh>
    <rPh sb="8" eb="9">
      <t>レイ</t>
    </rPh>
    <phoneticPr fontId="47"/>
  </si>
  <si>
    <r>
      <t>CO</t>
    </r>
    <r>
      <rPr>
        <vertAlign val="subscript"/>
        <sz val="9.5"/>
        <rFont val="小塚ゴシック Pro R"/>
        <family val="2"/>
        <charset val="128"/>
      </rPr>
      <t>2</t>
    </r>
    <r>
      <rPr>
        <sz val="9.5"/>
        <rFont val="小塚ゴシック Pro R"/>
        <family val="2"/>
        <charset val="128"/>
      </rPr>
      <t>削減量</t>
    </r>
    <rPh sb="3" eb="5">
      <t>サクゲン</t>
    </rPh>
    <rPh sb="5" eb="6">
      <t>リョウ</t>
    </rPh>
    <phoneticPr fontId="47"/>
  </si>
  <si>
    <t>節約額</t>
    <rPh sb="0" eb="2">
      <t>セツヤク</t>
    </rPh>
    <rPh sb="2" eb="3">
      <t>ガク</t>
    </rPh>
    <phoneticPr fontId="47"/>
  </si>
  <si>
    <t>備考</t>
    <rPh sb="0" eb="2">
      <t>ビコウ</t>
    </rPh>
    <phoneticPr fontId="47"/>
  </si>
  <si>
    <t>暖房は20℃、冷房は28℃を目安に設定する</t>
    <rPh sb="0" eb="2">
      <t>ダンボウ</t>
    </rPh>
    <rPh sb="7" eb="9">
      <t>レイボウ</t>
    </rPh>
    <rPh sb="14" eb="16">
      <t>メヤス</t>
    </rPh>
    <rPh sb="17" eb="19">
      <t>セッテイ</t>
    </rPh>
    <phoneticPr fontId="47"/>
  </si>
  <si>
    <t>冷房+1℃／暖房-1℃</t>
    <rPh sb="0" eb="2">
      <t>レイボウ</t>
    </rPh>
    <rPh sb="6" eb="8">
      <t>ダンボウ</t>
    </rPh>
    <phoneticPr fontId="47"/>
  </si>
  <si>
    <t>不必要な冷暖房機器をつけっぱなしにしない</t>
    <rPh sb="0" eb="3">
      <t>フヒツヨウ</t>
    </rPh>
    <rPh sb="4" eb="7">
      <t>レイダンボウ</t>
    </rPh>
    <rPh sb="7" eb="9">
      <t>キキ</t>
    </rPh>
    <phoneticPr fontId="47"/>
  </si>
  <si>
    <t>エアコン 1日1時間短縮</t>
    <rPh sb="6" eb="7">
      <t>ニチ</t>
    </rPh>
    <rPh sb="8" eb="10">
      <t>ジカン</t>
    </rPh>
    <rPh sb="10" eb="12">
      <t>タンシュク</t>
    </rPh>
    <phoneticPr fontId="47"/>
  </si>
  <si>
    <t>電気カーペットの温度設定をこまめに調節する</t>
    <rPh sb="0" eb="2">
      <t>デンキ</t>
    </rPh>
    <rPh sb="8" eb="10">
      <t>オンド</t>
    </rPh>
    <rPh sb="10" eb="12">
      <t>セッテイ</t>
    </rPh>
    <rPh sb="17" eb="19">
      <t>チョウセツ</t>
    </rPh>
    <phoneticPr fontId="47"/>
  </si>
  <si>
    <t>設定温度 強 → 中</t>
    <rPh sb="0" eb="2">
      <t>セッテイ</t>
    </rPh>
    <rPh sb="2" eb="4">
      <t>オンド</t>
    </rPh>
    <rPh sb="5" eb="6">
      <t>キョウ</t>
    </rPh>
    <rPh sb="9" eb="10">
      <t>チュウ</t>
    </rPh>
    <phoneticPr fontId="47"/>
  </si>
  <si>
    <t>こたつの温度設定をこまめに調節する</t>
    <rPh sb="4" eb="6">
      <t>オンド</t>
    </rPh>
    <rPh sb="6" eb="8">
      <t>セッテイ</t>
    </rPh>
    <rPh sb="13" eb="15">
      <t>チョウセツ</t>
    </rPh>
    <phoneticPr fontId="47"/>
  </si>
  <si>
    <t>人のいない部屋の照明をこまめに消す</t>
    <rPh sb="0" eb="1">
      <t>ヒト</t>
    </rPh>
    <rPh sb="5" eb="7">
      <t>ヘヤ</t>
    </rPh>
    <rPh sb="8" eb="10">
      <t>ショウメイ</t>
    </rPh>
    <rPh sb="15" eb="16">
      <t>ケ</t>
    </rPh>
    <phoneticPr fontId="47"/>
  </si>
  <si>
    <t>他の用事をする時はテレビをつけっぱなしにしない</t>
    <rPh sb="7" eb="8">
      <t>トキ</t>
    </rPh>
    <phoneticPr fontId="47"/>
  </si>
  <si>
    <t>1日1時間短縮 (液晶32V型)</t>
    <rPh sb="1" eb="2">
      <t>ニチ</t>
    </rPh>
    <rPh sb="3" eb="5">
      <t>ジカン</t>
    </rPh>
    <rPh sb="5" eb="7">
      <t>タンシュク</t>
    </rPh>
    <rPh sb="9" eb="11">
      <t>エキショウ</t>
    </rPh>
    <rPh sb="14" eb="15">
      <t>カタ</t>
    </rPh>
    <phoneticPr fontId="47"/>
  </si>
  <si>
    <t>冷蔵庫の温度設定を季節に合わせて調節する</t>
    <rPh sb="0" eb="3">
      <t>レイゾウコ</t>
    </rPh>
    <rPh sb="4" eb="6">
      <t>オンド</t>
    </rPh>
    <rPh sb="6" eb="8">
      <t>セッテイ</t>
    </rPh>
    <rPh sb="9" eb="11">
      <t>キセツ</t>
    </rPh>
    <rPh sb="12" eb="13">
      <t>ア</t>
    </rPh>
    <rPh sb="16" eb="18">
      <t>チョウセツ</t>
    </rPh>
    <phoneticPr fontId="47"/>
  </si>
  <si>
    <t>冷蔵強度 強 → 中</t>
    <rPh sb="0" eb="2">
      <t>レイゾウ</t>
    </rPh>
    <rPh sb="2" eb="4">
      <t>キョウド</t>
    </rPh>
    <rPh sb="5" eb="6">
      <t>キョウ</t>
    </rPh>
    <rPh sb="9" eb="10">
      <t>チュウ</t>
    </rPh>
    <phoneticPr fontId="47"/>
  </si>
  <si>
    <t>冷蔵庫は壁から適切な間隔をあけて設置する</t>
    <rPh sb="0" eb="3">
      <t>レイゾウコ</t>
    </rPh>
    <rPh sb="4" eb="5">
      <t>カベ</t>
    </rPh>
    <rPh sb="7" eb="9">
      <t>テキセツ</t>
    </rPh>
    <rPh sb="10" eb="12">
      <t>カンカク</t>
    </rPh>
    <rPh sb="16" eb="18">
      <t>セッチ</t>
    </rPh>
    <phoneticPr fontId="47"/>
  </si>
  <si>
    <t>壁に接している場合と比較</t>
    <rPh sb="0" eb="1">
      <t>カベ</t>
    </rPh>
    <rPh sb="2" eb="3">
      <t>セッ</t>
    </rPh>
    <rPh sb="7" eb="9">
      <t>バアイ</t>
    </rPh>
    <rPh sb="10" eb="12">
      <t>ヒカク</t>
    </rPh>
    <phoneticPr fontId="47"/>
  </si>
  <si>
    <t>冷蔵庫の無駄な開閉をしない</t>
    <rPh sb="0" eb="3">
      <t>レイゾウコ</t>
    </rPh>
    <rPh sb="4" eb="6">
      <t>ムダ</t>
    </rPh>
    <rPh sb="7" eb="9">
      <t>カイヘイ</t>
    </rPh>
    <phoneticPr fontId="47"/>
  </si>
  <si>
    <t>食器を洗う時は給湯器の温度設定を下げる</t>
    <rPh sb="0" eb="2">
      <t>ショッキ</t>
    </rPh>
    <rPh sb="3" eb="4">
      <t>アラ</t>
    </rPh>
    <rPh sb="5" eb="6">
      <t>トキ</t>
    </rPh>
    <rPh sb="7" eb="10">
      <t>キュウトウキ</t>
    </rPh>
    <rPh sb="11" eb="13">
      <t>オンド</t>
    </rPh>
    <rPh sb="13" eb="15">
      <t>セッテイ</t>
    </rPh>
    <rPh sb="16" eb="17">
      <t>サ</t>
    </rPh>
    <phoneticPr fontId="47"/>
  </si>
  <si>
    <t>設定温度 40℃ → 38℃</t>
    <rPh sb="0" eb="2">
      <t>セッテイ</t>
    </rPh>
    <rPh sb="2" eb="4">
      <t>オンド</t>
    </rPh>
    <phoneticPr fontId="47"/>
  </si>
  <si>
    <t>煮物などの下ごしらえは電子レンジを活用する</t>
    <rPh sb="0" eb="2">
      <t>ニモノ</t>
    </rPh>
    <rPh sb="5" eb="6">
      <t>シタ</t>
    </rPh>
    <rPh sb="11" eb="13">
      <t>デンシ</t>
    </rPh>
    <rPh sb="17" eb="19">
      <t>カツヨウ</t>
    </rPh>
    <phoneticPr fontId="47"/>
  </si>
  <si>
    <t>ガスコンロと比較 (根菜の場合)</t>
    <rPh sb="6" eb="8">
      <t>ヒカク</t>
    </rPh>
    <rPh sb="10" eb="12">
      <t>コンサイ</t>
    </rPh>
    <rPh sb="13" eb="15">
      <t>バアイ</t>
    </rPh>
    <phoneticPr fontId="47"/>
  </si>
  <si>
    <t>長時間使わない時は電気ポットのコンセントを抜く</t>
    <rPh sb="9" eb="11">
      <t>デンキ</t>
    </rPh>
    <rPh sb="21" eb="22">
      <t>ヌ</t>
    </rPh>
    <phoneticPr fontId="47"/>
  </si>
  <si>
    <t>1日6時間保温した場合と比較</t>
    <rPh sb="1" eb="2">
      <t>ニチ</t>
    </rPh>
    <rPh sb="3" eb="5">
      <t>ジカン</t>
    </rPh>
    <rPh sb="9" eb="11">
      <t>バアイ</t>
    </rPh>
    <rPh sb="12" eb="14">
      <t>ヒカク</t>
    </rPh>
    <phoneticPr fontId="47"/>
  </si>
  <si>
    <t>食器洗い乾燥機でまとめ洗いをする</t>
    <rPh sb="0" eb="2">
      <t>ショッキ</t>
    </rPh>
    <rPh sb="2" eb="3">
      <t>アラ</t>
    </rPh>
    <rPh sb="4" eb="7">
      <t>カンソウキ</t>
    </rPh>
    <rPh sb="11" eb="12">
      <t>アラ</t>
    </rPh>
    <phoneticPr fontId="47"/>
  </si>
  <si>
    <t>手洗い(給湯器)と比較</t>
    <rPh sb="0" eb="2">
      <t>テアラ</t>
    </rPh>
    <rPh sb="4" eb="7">
      <t>キュウトウキ</t>
    </rPh>
    <rPh sb="9" eb="11">
      <t>ヒカク</t>
    </rPh>
    <phoneticPr fontId="47"/>
  </si>
  <si>
    <t>お風呂は間隔をあけずに入る</t>
    <rPh sb="1" eb="3">
      <t>フロ</t>
    </rPh>
    <rPh sb="4" eb="6">
      <t>カンカク</t>
    </rPh>
    <rPh sb="11" eb="12">
      <t>ハイ</t>
    </rPh>
    <phoneticPr fontId="47"/>
  </si>
  <si>
    <t>追炊きした場合と比較</t>
    <rPh sb="0" eb="1">
      <t>オ</t>
    </rPh>
    <rPh sb="1" eb="2">
      <t>ダ</t>
    </rPh>
    <rPh sb="5" eb="7">
      <t>バアイ</t>
    </rPh>
    <rPh sb="8" eb="10">
      <t>ヒカク</t>
    </rPh>
    <phoneticPr fontId="47"/>
  </si>
  <si>
    <t>シャワーのお湯を流しっぱなしにしない</t>
    <rPh sb="6" eb="7">
      <t>ユ</t>
    </rPh>
    <rPh sb="8" eb="9">
      <t>ナガ</t>
    </rPh>
    <phoneticPr fontId="47"/>
  </si>
  <si>
    <t>シャワー 1日1分短縮</t>
    <rPh sb="6" eb="7">
      <t>ニチ</t>
    </rPh>
    <rPh sb="8" eb="9">
      <t>フン</t>
    </rPh>
    <rPh sb="9" eb="11">
      <t>タンシュク</t>
    </rPh>
    <phoneticPr fontId="47"/>
  </si>
  <si>
    <t>温水洗浄便座は温度設定をこまめに調節する</t>
    <rPh sb="0" eb="2">
      <t>オンスイ</t>
    </rPh>
    <rPh sb="2" eb="4">
      <t>センジョウ</t>
    </rPh>
    <rPh sb="4" eb="6">
      <t>ベンザ</t>
    </rPh>
    <rPh sb="7" eb="9">
      <t>オンド</t>
    </rPh>
    <rPh sb="9" eb="11">
      <t>セッテイ</t>
    </rPh>
    <rPh sb="16" eb="18">
      <t>チョウセツ</t>
    </rPh>
    <phoneticPr fontId="47"/>
  </si>
  <si>
    <t>温度設定 中 → 弱</t>
    <rPh sb="0" eb="2">
      <t>オンド</t>
    </rPh>
    <rPh sb="2" eb="4">
      <t>セッテイ</t>
    </rPh>
    <rPh sb="5" eb="6">
      <t>チュウ</t>
    </rPh>
    <rPh sb="9" eb="10">
      <t>ジャク</t>
    </rPh>
    <phoneticPr fontId="47"/>
  </si>
  <si>
    <t>洗濯をする時はまとめて洗うようにする</t>
    <rPh sb="0" eb="2">
      <t>センタク</t>
    </rPh>
    <rPh sb="5" eb="6">
      <t>トキ</t>
    </rPh>
    <rPh sb="11" eb="12">
      <t>アラ</t>
    </rPh>
    <phoneticPr fontId="47"/>
  </si>
  <si>
    <t>定格容量の4割 → 8割</t>
    <rPh sb="0" eb="2">
      <t>テイカク</t>
    </rPh>
    <rPh sb="2" eb="4">
      <t>ヨウリョウ</t>
    </rPh>
    <rPh sb="6" eb="7">
      <t>ワリ</t>
    </rPh>
    <rPh sb="11" eb="12">
      <t>ワ</t>
    </rPh>
    <phoneticPr fontId="47"/>
  </si>
  <si>
    <t>ふんわりアクセル「eスタート」を心がける</t>
    <rPh sb="16" eb="17">
      <t>ココロ</t>
    </rPh>
    <phoneticPr fontId="47"/>
  </si>
  <si>
    <t>発進5秒後に20km/h程度</t>
    <rPh sb="0" eb="2">
      <t>ハッシン</t>
    </rPh>
    <rPh sb="3" eb="4">
      <t>ビョウ</t>
    </rPh>
    <rPh sb="4" eb="5">
      <t>ゴ</t>
    </rPh>
    <rPh sb="12" eb="14">
      <t>テイド</t>
    </rPh>
    <phoneticPr fontId="47"/>
  </si>
  <si>
    <t>加減速の少ない運転を心がける</t>
    <rPh sb="0" eb="2">
      <t>カゲン</t>
    </rPh>
    <rPh sb="2" eb="3">
      <t>ソク</t>
    </rPh>
    <rPh sb="4" eb="5">
      <t>スク</t>
    </rPh>
    <rPh sb="7" eb="9">
      <t>ウンテン</t>
    </rPh>
    <rPh sb="10" eb="11">
      <t>ココロ</t>
    </rPh>
    <phoneticPr fontId="47"/>
  </si>
  <si>
    <t>加減速の少ない運転</t>
    <rPh sb="0" eb="2">
      <t>カゲン</t>
    </rPh>
    <rPh sb="2" eb="3">
      <t>ソク</t>
    </rPh>
    <rPh sb="4" eb="5">
      <t>スク</t>
    </rPh>
    <rPh sb="7" eb="9">
      <t>ウンテン</t>
    </rPh>
    <phoneticPr fontId="47"/>
  </si>
  <si>
    <t>早めのアクセルオフを心がける</t>
    <rPh sb="0" eb="1">
      <t>ハヤ</t>
    </rPh>
    <rPh sb="10" eb="11">
      <t>ココロ</t>
    </rPh>
    <phoneticPr fontId="47"/>
  </si>
  <si>
    <t>早めのアクセルオフ</t>
    <rPh sb="0" eb="1">
      <t>ハヤ</t>
    </rPh>
    <phoneticPr fontId="47"/>
  </si>
  <si>
    <t>アイドリングストップを行う</t>
    <rPh sb="11" eb="12">
      <t>オコナ</t>
    </rPh>
    <phoneticPr fontId="47"/>
  </si>
  <si>
    <t>5秒の停止でエンジンオフ</t>
    <rPh sb="1" eb="2">
      <t>ビョウ</t>
    </rPh>
    <rPh sb="3" eb="5">
      <t>テイシ</t>
    </rPh>
    <phoneticPr fontId="47"/>
  </si>
  <si>
    <t>外出時はできるだけ公共交通機関を利用する</t>
    <rPh sb="0" eb="2">
      <t>ガイシュツ</t>
    </rPh>
    <rPh sb="2" eb="3">
      <t>ジ</t>
    </rPh>
    <rPh sb="9" eb="11">
      <t>コウキョウ</t>
    </rPh>
    <rPh sb="11" eb="13">
      <t>コウツウ</t>
    </rPh>
    <rPh sb="13" eb="15">
      <t>キカン</t>
    </rPh>
    <rPh sb="16" eb="18">
      <t>リヨウ</t>
    </rPh>
    <phoneticPr fontId="47"/>
  </si>
  <si>
    <t>公共交通機関を利用する</t>
    <rPh sb="0" eb="2">
      <t>コウキョウ</t>
    </rPh>
    <rPh sb="2" eb="4">
      <t>コウツウ</t>
    </rPh>
    <rPh sb="4" eb="6">
      <t>キカン</t>
    </rPh>
    <rPh sb="7" eb="9">
      <t>リヨウ</t>
    </rPh>
    <phoneticPr fontId="47"/>
  </si>
  <si>
    <t>使っていない電気製品はコンセントを抜く</t>
    <rPh sb="0" eb="1">
      <t>ツカ</t>
    </rPh>
    <rPh sb="6" eb="8">
      <t>デンキ</t>
    </rPh>
    <rPh sb="8" eb="10">
      <t>セイヒン</t>
    </rPh>
    <rPh sb="17" eb="18">
      <t>ヌ</t>
    </rPh>
    <phoneticPr fontId="47"/>
  </si>
  <si>
    <t>待機電力オフ</t>
    <rPh sb="0" eb="2">
      <t>タイキ</t>
    </rPh>
    <rPh sb="2" eb="4">
      <t>デンリョク</t>
    </rPh>
    <phoneticPr fontId="47"/>
  </si>
  <si>
    <t>電気・ガス機器などで省エネ製品を選択する</t>
    <rPh sb="0" eb="2">
      <t>デンキ</t>
    </rPh>
    <rPh sb="5" eb="7">
      <t>キキ</t>
    </rPh>
    <phoneticPr fontId="47"/>
  </si>
  <si>
    <t>省エネ製品を選択</t>
    <rPh sb="0" eb="1">
      <t>ショウ</t>
    </rPh>
    <rPh sb="3" eb="5">
      <t>セイヒン</t>
    </rPh>
    <rPh sb="6" eb="8">
      <t>センタク</t>
    </rPh>
    <phoneticPr fontId="47"/>
  </si>
  <si>
    <t>Yesの数</t>
    <rPh sb="4" eb="5">
      <t>カズ</t>
    </rPh>
    <phoneticPr fontId="47"/>
  </si>
  <si>
    <t>※ お持ちでない機器はYesとしてください</t>
    <rPh sb="3" eb="4">
      <t>モ</t>
    </rPh>
    <rPh sb="8" eb="10">
      <t>キキ</t>
    </rPh>
    <phoneticPr fontId="47"/>
  </si>
  <si>
    <t>Yesが20個以上</t>
    <rPh sb="6" eb="7">
      <t>コ</t>
    </rPh>
    <rPh sb="7" eb="9">
      <t>イジョウ</t>
    </rPh>
    <phoneticPr fontId="47"/>
  </si>
  <si>
    <t>Yesが12～19個</t>
    <rPh sb="9" eb="10">
      <t>コ</t>
    </rPh>
    <phoneticPr fontId="47"/>
  </si>
  <si>
    <t>Yesが5～11個</t>
    <rPh sb="8" eb="9">
      <t>コ</t>
    </rPh>
    <phoneticPr fontId="47"/>
  </si>
  <si>
    <t>Yesが4個以下</t>
    <rPh sb="5" eb="6">
      <t>コ</t>
    </rPh>
    <rPh sb="6" eb="8">
      <t>イカ</t>
    </rPh>
    <phoneticPr fontId="47"/>
  </si>
  <si>
    <t>ズバリ省エネ派</t>
    <rPh sb="3" eb="4">
      <t>ショウ</t>
    </rPh>
    <rPh sb="6" eb="7">
      <t>ハ</t>
    </rPh>
    <phoneticPr fontId="47"/>
  </si>
  <si>
    <t>まあまあ省エネ派</t>
    <rPh sb="4" eb="5">
      <t>ショウ</t>
    </rPh>
    <rPh sb="7" eb="8">
      <t>ハ</t>
    </rPh>
    <phoneticPr fontId="47"/>
  </si>
  <si>
    <t>まだまだ省エネ派</t>
    <rPh sb="4" eb="5">
      <t>ショウ</t>
    </rPh>
    <rPh sb="7" eb="8">
      <t>ハ</t>
    </rPh>
    <phoneticPr fontId="47"/>
  </si>
  <si>
    <t>もっと省エネ派</t>
    <rPh sb="3" eb="4">
      <t>ショウ</t>
    </rPh>
    <rPh sb="6" eb="7">
      <t>ハ</t>
    </rPh>
    <phoneticPr fontId="47"/>
  </si>
  <si>
    <t>チェック</t>
    <phoneticPr fontId="47"/>
  </si>
  <si>
    <t>○目 次</t>
    <rPh sb="1" eb="2">
      <t>メ</t>
    </rPh>
    <rPh sb="3" eb="4">
      <t>ツギ</t>
    </rPh>
    <phoneticPr fontId="47"/>
  </si>
  <si>
    <t>LPG</t>
  </si>
  <si>
    <t>石炭等、熱、一般廃棄物を除外</t>
    <rPh sb="0" eb="3">
      <t>セキタントウ</t>
    </rPh>
    <rPh sb="4" eb="5">
      <t>ネツ</t>
    </rPh>
    <rPh sb="6" eb="8">
      <t>イッパン</t>
    </rPh>
    <rPh sb="8" eb="11">
      <t>ハイキブツ</t>
    </rPh>
    <rPh sb="12" eb="14">
      <t>ジョガイ</t>
    </rPh>
    <phoneticPr fontId="47"/>
  </si>
  <si>
    <t>人口</t>
    <rPh sb="0" eb="2">
      <t>ジンコウ</t>
    </rPh>
    <phoneticPr fontId="1"/>
  </si>
  <si>
    <t>世帯数</t>
    <rPh sb="0" eb="3">
      <t>セタイスウ</t>
    </rPh>
    <phoneticPr fontId="1"/>
  </si>
  <si>
    <t>人員</t>
    <rPh sb="0" eb="2">
      <t>ジンイン</t>
    </rPh>
    <phoneticPr fontId="1"/>
  </si>
  <si>
    <t>出典：家庭の省エネ大事典2012年版（ECCJ)</t>
    <phoneticPr fontId="1"/>
  </si>
  <si>
    <t>※水道は入っていない</t>
    <rPh sb="1" eb="3">
      <t>スイドウ</t>
    </rPh>
    <rPh sb="4" eb="5">
      <t>ハイ</t>
    </rPh>
    <phoneticPr fontId="1"/>
  </si>
  <si>
    <t>■平成24年度うちエコ診断者データ（5928世帯のうち関東822世帯）</t>
    <rPh sb="1" eb="3">
      <t>ヘイセイ</t>
    </rPh>
    <rPh sb="5" eb="7">
      <t>ネンド</t>
    </rPh>
    <rPh sb="11" eb="13">
      <t>シンダン</t>
    </rPh>
    <rPh sb="13" eb="14">
      <t>シャ</t>
    </rPh>
    <rPh sb="22" eb="24">
      <t>セタイ</t>
    </rPh>
    <rPh sb="27" eb="29">
      <t>カントウ</t>
    </rPh>
    <rPh sb="32" eb="34">
      <t>セタイ</t>
    </rPh>
    <phoneticPr fontId="1"/>
  </si>
  <si>
    <t>全国平均</t>
    <rPh sb="0" eb="2">
      <t>ゼンコク</t>
    </rPh>
    <rPh sb="2" eb="4">
      <t>ヘイキン</t>
    </rPh>
    <phoneticPr fontId="1"/>
  </si>
  <si>
    <t>kg/年・世帯</t>
    <rPh sb="3" eb="4">
      <t>ネン</t>
    </rPh>
    <rPh sb="5" eb="7">
      <t>セタイ</t>
    </rPh>
    <phoneticPr fontId="1"/>
  </si>
  <si>
    <t>関東</t>
    <rPh sb="0" eb="2">
      <t>カントウ</t>
    </rPh>
    <phoneticPr fontId="1"/>
  </si>
  <si>
    <t>関東の</t>
    <rPh sb="0" eb="2">
      <t>カントウ</t>
    </rPh>
    <phoneticPr fontId="1"/>
  </si>
  <si>
    <t>人世帯</t>
    <rPh sb="0" eb="1">
      <t>ニン</t>
    </rPh>
    <rPh sb="1" eb="3">
      <t>セタイ</t>
    </rPh>
    <phoneticPr fontId="1"/>
  </si>
  <si>
    <r>
      <rPr>
        <b/>
        <sz val="10"/>
        <color rgb="FFFF0000"/>
        <rFont val="ＭＳ Ｐゴシック"/>
        <family val="3"/>
        <charset val="128"/>
        <scheme val="minor"/>
      </rPr>
      <t>kg</t>
    </r>
    <r>
      <rPr>
        <vertAlign val="superscript"/>
        <sz val="10"/>
        <rFont val="ＭＳ Ｐゴシック"/>
        <family val="3"/>
        <charset val="128"/>
        <scheme val="minor"/>
      </rPr>
      <t>※</t>
    </r>
    <r>
      <rPr>
        <sz val="10"/>
        <rFont val="ＭＳ Ｐゴシック"/>
        <family val="3"/>
        <charset val="128"/>
        <scheme val="minor"/>
      </rPr>
      <t>です。比べてみましょう。</t>
    </r>
    <rPh sb="6" eb="7">
      <t>クラ</t>
    </rPh>
    <phoneticPr fontId="1"/>
  </si>
  <si>
    <t>※日常生活に関する温室効果ガスの排出実態調査年次レポート（H26.3)
    関東は一都六県を示し、水道は含まれていない。</t>
    <rPh sb="1" eb="3">
      <t>ニチジョウ</t>
    </rPh>
    <rPh sb="3" eb="5">
      <t>セイカツ</t>
    </rPh>
    <rPh sb="6" eb="7">
      <t>カン</t>
    </rPh>
    <rPh sb="9" eb="11">
      <t>オンシツ</t>
    </rPh>
    <rPh sb="11" eb="13">
      <t>コウカ</t>
    </rPh>
    <rPh sb="16" eb="18">
      <t>ハイシュツ</t>
    </rPh>
    <rPh sb="18" eb="20">
      <t>ジッタイ</t>
    </rPh>
    <rPh sb="20" eb="22">
      <t>チョウサ</t>
    </rPh>
    <rPh sb="22" eb="24">
      <t>ネンジ</t>
    </rPh>
    <rPh sb="40" eb="42">
      <t>カントウ</t>
    </rPh>
    <rPh sb="43" eb="45">
      <t>イット</t>
    </rPh>
    <rPh sb="45" eb="46">
      <t>ロッ</t>
    </rPh>
    <rPh sb="46" eb="47">
      <t>ケン</t>
    </rPh>
    <rPh sb="48" eb="49">
      <t>シメ</t>
    </rPh>
    <rPh sb="51" eb="53">
      <t>スイドウ</t>
    </rPh>
    <rPh sb="54" eb="55">
      <t>フク</t>
    </rPh>
    <phoneticPr fontId="1"/>
  </si>
  <si>
    <r>
      <t>人世帯の平均的な年間CO</t>
    </r>
    <r>
      <rPr>
        <vertAlign val="subscript"/>
        <sz val="10"/>
        <rFont val="ＭＳ Ｐゴシック"/>
        <family val="3"/>
        <charset val="128"/>
        <scheme val="minor"/>
      </rPr>
      <t>2</t>
    </r>
    <r>
      <rPr>
        <sz val="10"/>
        <rFont val="ＭＳ Ｐゴシック"/>
        <family val="3"/>
        <charset val="128"/>
        <scheme val="minor"/>
      </rPr>
      <t>排出量は、</t>
    </r>
    <rPh sb="0" eb="1">
      <t>ニン</t>
    </rPh>
    <rPh sb="1" eb="3">
      <t>セタイ</t>
    </rPh>
    <rPh sb="4" eb="6">
      <t>ヘイキン</t>
    </rPh>
    <rPh sb="6" eb="7">
      <t>テキ</t>
    </rPh>
    <rPh sb="8" eb="10">
      <t>ネンカン</t>
    </rPh>
    <rPh sb="13" eb="15">
      <t>ハイシュツ</t>
    </rPh>
    <rPh sb="15" eb="16">
      <t>リョウ</t>
    </rPh>
    <phoneticPr fontId="1"/>
  </si>
  <si>
    <t>↓7人以上は、一人あたり1400ｋｇ（6人世帯）として計算</t>
    <rPh sb="2" eb="3">
      <t>ニン</t>
    </rPh>
    <rPh sb="3" eb="5">
      <t>イジョウ</t>
    </rPh>
    <rPh sb="7" eb="9">
      <t>ヒトリ</t>
    </rPh>
    <rPh sb="20" eb="21">
      <t>ニン</t>
    </rPh>
    <rPh sb="21" eb="23">
      <t>セタイ</t>
    </rPh>
    <rPh sb="27" eb="29">
      <t>ケイサン</t>
    </rPh>
    <phoneticPr fontId="1"/>
  </si>
  <si>
    <t>地球温暖化や省エネに関するリンクです。</t>
    <rPh sb="0" eb="2">
      <t>チキュウ</t>
    </rPh>
    <rPh sb="2" eb="5">
      <t>オンダンカ</t>
    </rPh>
    <rPh sb="6" eb="7">
      <t>ショウ</t>
    </rPh>
    <rPh sb="10" eb="11">
      <t>カン</t>
    </rPh>
    <phoneticPr fontId="1"/>
  </si>
  <si>
    <t>●いま地球がたいへん！　国立環境研究所</t>
    <rPh sb="3" eb="5">
      <t>チキュウ</t>
    </rPh>
    <rPh sb="12" eb="14">
      <t>コクリツ</t>
    </rPh>
    <rPh sb="14" eb="16">
      <t>カンキョウ</t>
    </rPh>
    <rPh sb="16" eb="19">
      <t>ケンキュウショ</t>
    </rPh>
    <phoneticPr fontId="1"/>
  </si>
  <si>
    <t>●Fan to Shareキャンペーン</t>
    <phoneticPr fontId="1"/>
  </si>
  <si>
    <t>●家庭エコ診断制度　ワンポイントアドバイスツール</t>
    <rPh sb="1" eb="3">
      <t>カテイ</t>
    </rPh>
    <rPh sb="5" eb="7">
      <t>シンダン</t>
    </rPh>
    <rPh sb="7" eb="9">
      <t>セイド</t>
    </rPh>
    <phoneticPr fontId="1"/>
  </si>
  <si>
    <r>
      <rPr>
        <u/>
        <sz val="11"/>
        <color theme="10"/>
        <rFont val="ＭＳ Ｐゴシック"/>
        <family val="3"/>
        <charset val="128"/>
        <scheme val="minor"/>
      </rPr>
      <t>ライフスタイルチェック25　へ</t>
    </r>
    <phoneticPr fontId="1"/>
  </si>
  <si>
    <t>お名前：</t>
    <rPh sb="1" eb="3">
      <t>ナマエ</t>
    </rPh>
    <phoneticPr fontId="1"/>
  </si>
  <si>
    <t>ご住所：</t>
    <rPh sb="1" eb="3">
      <t>ジュウショ</t>
    </rPh>
    <phoneticPr fontId="1"/>
  </si>
  <si>
    <t>○エコ診断の対象となるご家庭</t>
    <rPh sb="3" eb="5">
      <t>シンダン</t>
    </rPh>
    <rPh sb="6" eb="8">
      <t>タイショウ</t>
    </rPh>
    <rPh sb="12" eb="14">
      <t>カテイ</t>
    </rPh>
    <phoneticPr fontId="47"/>
  </si>
  <si>
    <t>合計</t>
  </si>
  <si>
    <t>光熱費</t>
    <rPh sb="0" eb="3">
      <t>コウネツヒ</t>
    </rPh>
    <phoneticPr fontId="1"/>
  </si>
  <si>
    <t>CO2</t>
    <phoneticPr fontId="1"/>
  </si>
  <si>
    <t>エネルギー</t>
    <phoneticPr fontId="1"/>
  </si>
  <si>
    <t>同期</t>
    <rPh sb="0" eb="1">
      <t>ドウ</t>
    </rPh>
    <rPh sb="1" eb="2">
      <t>キ</t>
    </rPh>
    <phoneticPr fontId="1"/>
  </si>
  <si>
    <t>年間</t>
    <rPh sb="0" eb="2">
      <t>ネンカン</t>
    </rPh>
    <phoneticPr fontId="1"/>
  </si>
  <si>
    <t>前年同期比</t>
    <rPh sb="0" eb="2">
      <t>ゼンネン</t>
    </rPh>
    <rPh sb="2" eb="5">
      <t>ドウキヒ</t>
    </rPh>
    <phoneticPr fontId="1"/>
  </si>
  <si>
    <t>平成26年度合計</t>
    <rPh sb="0" eb="2">
      <t>ヘイセイ</t>
    </rPh>
    <rPh sb="4" eb="5">
      <t>ネン</t>
    </rPh>
    <rPh sb="5" eb="6">
      <t>ド</t>
    </rPh>
    <rPh sb="6" eb="8">
      <t>ゴウケイ</t>
    </rPh>
    <phoneticPr fontId="1"/>
  </si>
  <si>
    <t>平成25年度合計</t>
    <rPh sb="0" eb="2">
      <t>ヘイセイ</t>
    </rPh>
    <rPh sb="4" eb="5">
      <t>ネン</t>
    </rPh>
    <rPh sb="5" eb="6">
      <t>ド</t>
    </rPh>
    <rPh sb="6" eb="8">
      <t>ゴウケイ</t>
    </rPh>
    <phoneticPr fontId="1"/>
  </si>
  <si>
    <t>LPガス</t>
  </si>
  <si>
    <t>ガス</t>
  </si>
  <si>
    <t>エネルギー</t>
    <phoneticPr fontId="1"/>
  </si>
  <si>
    <t>電気</t>
    <rPh sb="0" eb="2">
      <t>デンキ</t>
    </rPh>
    <phoneticPr fontId="1"/>
  </si>
  <si>
    <t>水道</t>
  </si>
  <si>
    <t>軽油</t>
  </si>
  <si>
    <t>灯油</t>
  </si>
  <si>
    <t>合計</t>
    <rPh sb="0" eb="1">
      <t>ア</t>
    </rPh>
    <rPh sb="1" eb="2">
      <t>ケイ</t>
    </rPh>
    <phoneticPr fontId="1"/>
  </si>
  <si>
    <t>水道</t>
    <rPh sb="0" eb="1">
      <t>ミズ</t>
    </rPh>
    <rPh sb="1" eb="2">
      <t>ミチ</t>
    </rPh>
    <phoneticPr fontId="1"/>
  </si>
  <si>
    <t>自動車</t>
    <rPh sb="0" eb="1">
      <t>ジ</t>
    </rPh>
    <rPh sb="1" eb="2">
      <t>ドウ</t>
    </rPh>
    <rPh sb="2" eb="3">
      <t>クルマ</t>
    </rPh>
    <phoneticPr fontId="1"/>
  </si>
  <si>
    <t>入力データ</t>
    <rPh sb="0" eb="2">
      <t>ニュウリョク</t>
    </rPh>
    <phoneticPr fontId="1"/>
  </si>
  <si>
    <t>平成25年度</t>
    <rPh sb="0" eb="2">
      <t>ヘイセイ</t>
    </rPh>
    <rPh sb="4" eb="6">
      <t>ネンド</t>
    </rPh>
    <phoneticPr fontId="1"/>
  </si>
  <si>
    <t>増減</t>
    <rPh sb="0" eb="2">
      <t>ゾウゲン</t>
    </rPh>
    <phoneticPr fontId="1"/>
  </si>
  <si>
    <t>世帯人数</t>
    <rPh sb="0" eb="2">
      <t>セタイ</t>
    </rPh>
    <rPh sb="2" eb="4">
      <t>ニンズウ</t>
    </rPh>
    <phoneticPr fontId="1"/>
  </si>
  <si>
    <t>年度</t>
    <rPh sb="0" eb="2">
      <t>ネンド</t>
    </rPh>
    <phoneticPr fontId="47"/>
  </si>
  <si>
    <t>石炭等</t>
    <rPh sb="2" eb="3">
      <t>トウ</t>
    </rPh>
    <phoneticPr fontId="67"/>
  </si>
  <si>
    <t>都市ガス</t>
  </si>
  <si>
    <t>電力</t>
    <rPh sb="0" eb="2">
      <t>デンリョク</t>
    </rPh>
    <phoneticPr fontId="67"/>
  </si>
  <si>
    <t>熱</t>
    <rPh sb="0" eb="1">
      <t>ネツ</t>
    </rPh>
    <phoneticPr fontId="67"/>
  </si>
  <si>
    <t>一般廃棄物</t>
  </si>
  <si>
    <r>
      <rPr>
        <sz val="9"/>
        <color theme="1"/>
        <rFont val="ＭＳ Ｐゴシック"/>
        <family val="3"/>
        <charset val="128"/>
        <scheme val="minor"/>
      </rPr>
      <t>■燃料種別内訳　</t>
    </r>
    <r>
      <rPr>
        <sz val="9"/>
        <rFont val="ＭＳ Ｐゴシック"/>
        <family val="3"/>
        <charset val="128"/>
        <scheme val="minor"/>
      </rPr>
      <t>[kg-CO</t>
    </r>
    <r>
      <rPr>
        <vertAlign val="subscript"/>
        <sz val="9"/>
        <rFont val="ＭＳ Ｐゴシック"/>
        <family val="3"/>
        <charset val="128"/>
        <scheme val="minor"/>
      </rPr>
      <t>2</t>
    </r>
    <r>
      <rPr>
        <sz val="9"/>
        <rFont val="ＭＳ Ｐゴシック"/>
        <family val="3"/>
        <charset val="128"/>
        <scheme val="minor"/>
      </rPr>
      <t>/世帯]</t>
    </r>
    <rPh sb="1" eb="3">
      <t>ネンリョウ</t>
    </rPh>
    <rPh sb="3" eb="5">
      <t>シュベツ</t>
    </rPh>
    <rPh sb="5" eb="7">
      <t>ウチワケ</t>
    </rPh>
    <rPh sb="16" eb="18">
      <t>セタイ</t>
    </rPh>
    <phoneticPr fontId="67"/>
  </si>
  <si>
    <t>3ヶ月データ・1年データ</t>
    <rPh sb="2" eb="3">
      <t>ゲツ</t>
    </rPh>
    <rPh sb="8" eb="9">
      <t>ネン</t>
    </rPh>
    <phoneticPr fontId="1"/>
  </si>
  <si>
    <t>太枠内に、ご家庭の人数、エネルギー使用量と光熱費を入力してください。</t>
    <rPh sb="0" eb="2">
      <t>フトワク</t>
    </rPh>
    <rPh sb="2" eb="3">
      <t>ナイ</t>
    </rPh>
    <rPh sb="6" eb="8">
      <t>カテイ</t>
    </rPh>
    <rPh sb="9" eb="11">
      <t>ニンズウ</t>
    </rPh>
    <rPh sb="17" eb="20">
      <t>シヨウリョウ</t>
    </rPh>
    <rPh sb="21" eb="24">
      <t>コウネツヒ</t>
    </rPh>
    <rPh sb="25" eb="27">
      <t>ニュウリョク</t>
    </rPh>
    <phoneticPr fontId="1"/>
  </si>
  <si>
    <t>　　　　　　　印 西 市 環 境 家 計 簿</t>
    <rPh sb="7" eb="8">
      <t>イン</t>
    </rPh>
    <rPh sb="9" eb="10">
      <t>ニシ</t>
    </rPh>
    <rPh sb="11" eb="12">
      <t>シ</t>
    </rPh>
    <rPh sb="13" eb="14">
      <t>ワ</t>
    </rPh>
    <rPh sb="15" eb="16">
      <t>サカイ</t>
    </rPh>
    <rPh sb="17" eb="18">
      <t>イエ</t>
    </rPh>
    <rPh sb="19" eb="20">
      <t>ケイ</t>
    </rPh>
    <rPh sb="21" eb="22">
      <t>ボ</t>
    </rPh>
    <phoneticPr fontId="1"/>
  </si>
  <si>
    <t>　　　　　　　使 い 方 説 明 書</t>
    <rPh sb="7" eb="8">
      <t>ツカ</t>
    </rPh>
    <rPh sb="11" eb="12">
      <t>カタ</t>
    </rPh>
    <rPh sb="13" eb="14">
      <t>セツ</t>
    </rPh>
    <rPh sb="15" eb="16">
      <t>メイ</t>
    </rPh>
    <rPh sb="17" eb="18">
      <t>ショ</t>
    </rPh>
    <phoneticPr fontId="1"/>
  </si>
  <si>
    <t>→　説明書へ戻る</t>
    <rPh sb="2" eb="5">
      <t>セツメイショ</t>
    </rPh>
    <rPh sb="6" eb="7">
      <t>モド</t>
    </rPh>
    <phoneticPr fontId="1"/>
  </si>
  <si>
    <t>ライフスタイルチェック25のシートで、ご家庭の省エネ度を確認してみましょう。</t>
    <rPh sb="20" eb="22">
      <t>カテイ</t>
    </rPh>
    <rPh sb="23" eb="24">
      <t>ショウ</t>
    </rPh>
    <rPh sb="26" eb="27">
      <t>ド</t>
    </rPh>
    <rPh sb="28" eb="30">
      <t>カクニン</t>
    </rPh>
    <phoneticPr fontId="1"/>
  </si>
  <si>
    <t>にお住まいの、</t>
    <rPh sb="2" eb="3">
      <t>ス</t>
    </rPh>
    <phoneticPr fontId="1"/>
  </si>
  <si>
    <t>さん家の環境家計簿集計結果</t>
    <rPh sb="2" eb="3">
      <t>イエ</t>
    </rPh>
    <rPh sb="4" eb="6">
      <t>カンキョウ</t>
    </rPh>
    <rPh sb="6" eb="9">
      <t>カケイボ</t>
    </rPh>
    <rPh sb="9" eb="11">
      <t>シュウケイ</t>
    </rPh>
    <rPh sb="11" eb="13">
      <t>ケッカ</t>
    </rPh>
    <phoneticPr fontId="1"/>
  </si>
  <si>
    <t>【排出係数】</t>
    <rPh sb="1" eb="3">
      <t>ハイシュツ</t>
    </rPh>
    <rPh sb="3" eb="5">
      <t>ケイスウ</t>
    </rPh>
    <phoneticPr fontId="1"/>
  </si>
  <si>
    <t>合　計</t>
    <rPh sb="0" eb="1">
      <t>ガッ</t>
    </rPh>
    <rPh sb="2" eb="3">
      <t>ケイ</t>
    </rPh>
    <phoneticPr fontId="1"/>
  </si>
  <si>
    <t>合　計</t>
    <rPh sb="0" eb="1">
      <t>ア</t>
    </rPh>
    <rPh sb="2" eb="3">
      <t>ケイ</t>
    </rPh>
    <phoneticPr fontId="1"/>
  </si>
  <si>
    <t>1年間版</t>
    <rPh sb="1" eb="3">
      <t>ネンカン</t>
    </rPh>
    <phoneticPr fontId="1"/>
  </si>
  <si>
    <t>■③エコ診断（1年）</t>
    <rPh sb="4" eb="6">
      <t>シンダン</t>
    </rPh>
    <rPh sb="8" eb="9">
      <t>ネン</t>
    </rPh>
    <phoneticPr fontId="47"/>
  </si>
  <si>
    <t>月</t>
    <rPh sb="0" eb="1">
      <t>ツキ</t>
    </rPh>
    <phoneticPr fontId="1"/>
  </si>
  <si>
    <t>エコ診断をしたい月ごとの、</t>
    <rPh sb="2" eb="4">
      <t>シンダン</t>
    </rPh>
    <rPh sb="8" eb="9">
      <t>ツキ</t>
    </rPh>
    <phoneticPr fontId="1"/>
  </si>
  <si>
    <t>また、同じように前年の情報があれば結果を比較することができます。</t>
    <rPh sb="3" eb="4">
      <t>オナ</t>
    </rPh>
    <rPh sb="8" eb="10">
      <t>ゼンネン</t>
    </rPh>
    <rPh sb="11" eb="13">
      <t>ジョウホウ</t>
    </rPh>
    <rPh sb="17" eb="19">
      <t>ケッカ</t>
    </rPh>
    <rPh sb="20" eb="22">
      <t>ヒカク</t>
    </rPh>
    <phoneticPr fontId="1"/>
  </si>
  <si>
    <t>今年の検針票などを見て使用量と光熱費を入力してください</t>
    <rPh sb="0" eb="2">
      <t>コトシ</t>
    </rPh>
    <rPh sb="3" eb="6">
      <t>ケンシンヒョウ</t>
    </rPh>
    <rPh sb="9" eb="10">
      <t>ミ</t>
    </rPh>
    <rPh sb="11" eb="14">
      <t>シヨウリョウ</t>
    </rPh>
    <rPh sb="15" eb="18">
      <t>コウネツヒ</t>
    </rPh>
    <rPh sb="19" eb="21">
      <t>ニュウリョク</t>
    </rPh>
    <phoneticPr fontId="1"/>
  </si>
  <si>
    <t>前年
同期比</t>
    <rPh sb="0" eb="2">
      <t>ゼンネン</t>
    </rPh>
    <rPh sb="3" eb="6">
      <t>ドウキヒ</t>
    </rPh>
    <phoneticPr fontId="1"/>
  </si>
  <si>
    <t>今　年</t>
    <rPh sb="0" eb="1">
      <t>イマ</t>
    </rPh>
    <rPh sb="2" eb="3">
      <t>ネン</t>
    </rPh>
    <phoneticPr fontId="1"/>
  </si>
  <si>
    <t>前　年</t>
    <rPh sb="0" eb="1">
      <t>マエ</t>
    </rPh>
    <rPh sb="2" eb="3">
      <t>ネン</t>
    </rPh>
    <phoneticPr fontId="1"/>
  </si>
  <si>
    <t>前年の検針票などを見て使用量と光熱費を入力してください</t>
    <rPh sb="0" eb="2">
      <t>ゼンネン</t>
    </rPh>
    <rPh sb="3" eb="6">
      <t>ケンシンヒョウ</t>
    </rPh>
    <rPh sb="9" eb="10">
      <t>ミ</t>
    </rPh>
    <rPh sb="11" eb="14">
      <t>シヨウリョウ</t>
    </rPh>
    <rPh sb="15" eb="18">
      <t>コウネツヒ</t>
    </rPh>
    <rPh sb="19" eb="21">
      <t>ニュウリョク</t>
    </rPh>
    <phoneticPr fontId="1"/>
  </si>
  <si>
    <t>前年　</t>
    <rPh sb="0" eb="2">
      <t>ゼンネン</t>
    </rPh>
    <phoneticPr fontId="1"/>
  </si>
  <si>
    <t>入力シート</t>
    <phoneticPr fontId="1"/>
  </si>
  <si>
    <t>エコ診断（3ヶ月）</t>
    <phoneticPr fontId="1"/>
  </si>
  <si>
    <t>エコ診断（1年）</t>
    <phoneticPr fontId="1"/>
  </si>
  <si>
    <t>入力はどの月から始めてもかまいません。入力が必要なシートは「入力シート」のみです。</t>
    <rPh sb="0" eb="2">
      <t>ニュウリョク</t>
    </rPh>
    <rPh sb="5" eb="6">
      <t>ツキ</t>
    </rPh>
    <rPh sb="8" eb="9">
      <t>ハジ</t>
    </rPh>
    <rPh sb="19" eb="21">
      <t>ニュウリョク</t>
    </rPh>
    <rPh sb="22" eb="24">
      <t>ヒツヨウ</t>
    </rPh>
    <rPh sb="30" eb="32">
      <t>ニュウリョク</t>
    </rPh>
    <phoneticPr fontId="1"/>
  </si>
  <si>
    <t>エネルギー使用量から計算した二酸化炭素排出量や、前年との比較結果が自動的に診断されます。</t>
    <rPh sb="5" eb="8">
      <t>シヨウリョウ</t>
    </rPh>
    <rPh sb="10" eb="12">
      <t>ケイサン</t>
    </rPh>
    <rPh sb="14" eb="17">
      <t>ニサンカ</t>
    </rPh>
    <rPh sb="17" eb="19">
      <t>タンソ</t>
    </rPh>
    <rPh sb="19" eb="21">
      <t>ハイシュツ</t>
    </rPh>
    <rPh sb="21" eb="22">
      <t>リョウ</t>
    </rPh>
    <rPh sb="24" eb="26">
      <t>ゼンネン</t>
    </rPh>
    <rPh sb="28" eb="30">
      <t>ヒカク</t>
    </rPh>
    <rPh sb="30" eb="32">
      <t>ケッカ</t>
    </rPh>
    <rPh sb="33" eb="36">
      <t>ジドウテキ</t>
    </rPh>
    <rPh sb="37" eb="39">
      <t>シンダン</t>
    </rPh>
    <phoneticPr fontId="1"/>
  </si>
  <si>
    <t>印西市</t>
    <rPh sb="0" eb="3">
      <t>インザイシ</t>
    </rPh>
    <phoneticPr fontId="1"/>
  </si>
  <si>
    <t>LEDランプを使用する</t>
    <rPh sb="7" eb="9">
      <t>シヨウ</t>
    </rPh>
    <phoneticPr fontId="47"/>
  </si>
  <si>
    <t>暖房時31.2㎏
冷房時17.8㎏</t>
    <rPh sb="0" eb="2">
      <t>ダンボウ</t>
    </rPh>
    <rPh sb="2" eb="3">
      <t>ジ</t>
    </rPh>
    <phoneticPr fontId="47"/>
  </si>
  <si>
    <t>暖房時23.9㎏
冷房時11.0㎏</t>
    <phoneticPr fontId="47"/>
  </si>
  <si>
    <t>－</t>
    <phoneticPr fontId="47"/>
  </si>
  <si>
    <t>-</t>
    <phoneticPr fontId="47"/>
  </si>
  <si>
    <t>－</t>
    <phoneticPr fontId="47"/>
  </si>
  <si>
    <t>暖房時1,430円
冷房時　820円</t>
    <rPh sb="10" eb="12">
      <t>レイボウ</t>
    </rPh>
    <rPh sb="12" eb="13">
      <t>ジ</t>
    </rPh>
    <rPh sb="17" eb="18">
      <t>エン</t>
    </rPh>
    <phoneticPr fontId="47"/>
  </si>
  <si>
    <t>暖房時1,100円
冷房時　510円</t>
    <phoneticPr fontId="47"/>
  </si>
  <si>
    <t>－</t>
    <phoneticPr fontId="47"/>
  </si>
  <si>
    <t>白熱電球→LEDランプ</t>
    <rPh sb="0" eb="2">
      <t>ハクネツ</t>
    </rPh>
    <rPh sb="2" eb="3">
      <t>デン</t>
    </rPh>
    <rPh sb="3" eb="4">
      <t>キュウ</t>
    </rPh>
    <phoneticPr fontId="47"/>
  </si>
  <si>
    <t>1日1時間消灯 (LEDランプ)</t>
    <rPh sb="1" eb="2">
      <t>ニチ</t>
    </rPh>
    <rPh sb="3" eb="5">
      <t>ジカン</t>
    </rPh>
    <rPh sb="5" eb="7">
      <t>ショウトウ</t>
    </rPh>
    <phoneticPr fontId="47"/>
  </si>
  <si>
    <t>開閉時間 20秒 → 10秒</t>
    <rPh sb="0" eb="2">
      <t>カイヘイ</t>
    </rPh>
    <rPh sb="2" eb="4">
      <t>ジカン</t>
    </rPh>
    <rPh sb="7" eb="8">
      <t>ビョウ</t>
    </rPh>
    <rPh sb="13" eb="14">
      <t>ビョウ</t>
    </rPh>
    <phoneticPr fontId="47"/>
  </si>
  <si>
    <t>●全国地球温暖化防止活動推進センター（JCCCA）</t>
    <rPh sb="1" eb="3">
      <t>ゼンコク</t>
    </rPh>
    <rPh sb="3" eb="5">
      <t>チキュウ</t>
    </rPh>
    <rPh sb="5" eb="8">
      <t>オンダンカ</t>
    </rPh>
    <rPh sb="8" eb="10">
      <t>ボウシ</t>
    </rPh>
    <rPh sb="10" eb="12">
      <t>カツドウ</t>
    </rPh>
    <rPh sb="12" eb="14">
      <t>スイシン</t>
    </rPh>
    <phoneticPr fontId="1"/>
  </si>
  <si>
    <t>電気 0.457 kg/kWh　　　都市ガス 2.05 kg/m3　　　LPガス 5.96 kg/m3　　　水道 0.36 kg/m3　　　ガソリン 2.29 kg/L　　　軽油 2.62 kg/L　　　灯油 2.50 kg/L</t>
    <rPh sb="0" eb="2">
      <t>デンキ</t>
    </rPh>
    <rPh sb="18" eb="20">
      <t>トシ</t>
    </rPh>
    <rPh sb="54" eb="56">
      <t>スイドウ</t>
    </rPh>
    <rPh sb="87" eb="89">
      <t>ケイユ</t>
    </rPh>
    <rPh sb="102" eb="104">
      <t>トウユ</t>
    </rPh>
    <phoneticPr fontId="1"/>
  </si>
  <si>
    <t>電気 0.431 kg/kWh　　　都市ガス 2.05 kg/m3　　　LPガス 5.96 kg/m3　　　水道 0.36 kg/m3　　　ガソリン 2.29 kg/L　　　軽油 2.62 kg/L　　　灯油 2.50 kg/L</t>
    <rPh sb="0" eb="2">
      <t>デンキ</t>
    </rPh>
    <rPh sb="18" eb="20">
      <t>トシ</t>
    </rPh>
    <rPh sb="54" eb="56">
      <t>スイドウ</t>
    </rPh>
    <rPh sb="87" eb="89">
      <t>ケイユ</t>
    </rPh>
    <rPh sb="102" eb="104">
      <t>トウユ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</si>
</sst>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&quot;月&quot;"/>
    <numFmt numFmtId="177" formatCode="##.0\ &quot;kg&quot;\ "/>
    <numFmt numFmtId="178" formatCode="#,###\ &quot;円&quot;\ "/>
    <numFmt numFmtId="179" formatCode="#,##0_);[Red]\(#,##0\)"/>
    <numFmt numFmtId="180" formatCode="&quot;約 &quot;0"/>
  </numFmts>
  <fonts count="87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10"/>
      <color theme="9" tint="-0.249977111117893"/>
      <name val="ＭＳ Ｐゴシック"/>
      <family val="3"/>
      <charset val="128"/>
    </font>
    <font>
      <b/>
      <sz val="10"/>
      <color theme="9" tint="-0.249977111117893"/>
      <name val="ＭＳ Ｐゴシック"/>
      <family val="3"/>
      <charset val="128"/>
      <scheme val="minor"/>
    </font>
    <font>
      <sz val="14"/>
      <color theme="6" tint="-0.499984740745262"/>
      <name val="HGP創英角ﾎﾟｯﾌﾟ体"/>
      <family val="3"/>
      <charset val="128"/>
    </font>
    <font>
      <sz val="13"/>
      <color theme="6" tint="-0.499984740745262"/>
      <name val="HGP創英角ﾎﾟｯﾌﾟ体"/>
      <family val="3"/>
      <charset val="128"/>
    </font>
    <font>
      <sz val="10"/>
      <color theme="6" tint="-0.499984740745262"/>
      <name val="ＭＳ Ｐゴシック"/>
      <family val="2"/>
      <charset val="128"/>
      <scheme val="minor"/>
    </font>
    <font>
      <sz val="10"/>
      <color theme="6" tint="-0.499984740745262"/>
      <name val="ＭＳ Ｐゴシック"/>
      <family val="3"/>
      <charset val="128"/>
      <scheme val="minor"/>
    </font>
    <font>
      <b/>
      <sz val="10"/>
      <color theme="6" tint="-0.499984740745262"/>
      <name val="ＭＳ Ｐゴシック"/>
      <family val="3"/>
      <charset val="128"/>
      <scheme val="minor"/>
    </font>
    <font>
      <vertAlign val="superscript"/>
      <sz val="10"/>
      <color theme="6" tint="-0.499984740745262"/>
      <name val="ＭＳ Ｐゴシック"/>
      <family val="3"/>
      <charset val="128"/>
      <scheme val="minor"/>
    </font>
    <font>
      <sz val="9"/>
      <color theme="6" tint="-0.499984740745262"/>
      <name val="ＭＳ Ｐゴシック"/>
      <family val="3"/>
      <charset val="128"/>
      <scheme val="minor"/>
    </font>
    <font>
      <sz val="13"/>
      <color theme="4" tint="-0.499984740745262"/>
      <name val="HGP創英角ﾎﾟｯﾌﾟ体"/>
      <family val="3"/>
      <charset val="128"/>
    </font>
    <font>
      <sz val="10"/>
      <color theme="4" tint="-0.499984740745262"/>
      <name val="ＭＳ Ｐゴシック"/>
      <family val="2"/>
      <charset val="128"/>
      <scheme val="minor"/>
    </font>
    <font>
      <sz val="10"/>
      <color theme="4" tint="-0.499984740745262"/>
      <name val="ＭＳ Ｐゴシック"/>
      <family val="3"/>
      <charset val="128"/>
      <scheme val="minor"/>
    </font>
    <font>
      <b/>
      <sz val="10"/>
      <color theme="4" tint="-0.499984740745262"/>
      <name val="ＭＳ Ｐゴシック"/>
      <family val="3"/>
      <charset val="128"/>
      <scheme val="minor"/>
    </font>
    <font>
      <vertAlign val="superscript"/>
      <sz val="10"/>
      <color theme="4" tint="-0.499984740745262"/>
      <name val="ＭＳ Ｐゴシック"/>
      <family val="3"/>
      <charset val="128"/>
      <scheme val="minor"/>
    </font>
    <font>
      <sz val="9"/>
      <color theme="4" tint="-0.499984740745262"/>
      <name val="ＭＳ Ｐゴシック"/>
      <family val="3"/>
      <charset val="128"/>
      <scheme val="minor"/>
    </font>
    <font>
      <sz val="13"/>
      <color theme="6" tint="-0.499984740745262"/>
      <name val="HGS創英角ﾎﾟｯﾌﾟ体"/>
      <family val="3"/>
      <charset val="128"/>
    </font>
    <font>
      <vertAlign val="subscript"/>
      <sz val="13"/>
      <color theme="6" tint="-0.499984740745262"/>
      <name val="HGS創英角ﾎﾟｯﾌﾟ体"/>
      <family val="3"/>
      <charset val="128"/>
    </font>
    <font>
      <sz val="13"/>
      <color theme="4" tint="-0.499984740745262"/>
      <name val="HGS創英角ﾎﾟｯﾌﾟ体"/>
      <family val="3"/>
      <charset val="128"/>
    </font>
    <font>
      <vertAlign val="subscript"/>
      <sz val="13"/>
      <color theme="4" tint="-0.499984740745262"/>
      <name val="HGS創英角ﾎﾟｯﾌﾟ体"/>
      <family val="3"/>
      <charset val="128"/>
    </font>
    <font>
      <sz val="12"/>
      <color theme="4" tint="-0.499984740745262"/>
      <name val="HGP創英角ﾎﾟｯﾌﾟ体"/>
      <family val="3"/>
      <charset val="128"/>
    </font>
    <font>
      <sz val="12"/>
      <color theme="6" tint="-0.499984740745262"/>
      <name val="HGP創英角ｺﾞｼｯｸUB"/>
      <family val="3"/>
      <charset val="128"/>
    </font>
    <font>
      <sz val="12"/>
      <color theme="4" tint="-0.499984740745262"/>
      <name val="HGP創英角ｺﾞｼｯｸUB"/>
      <family val="3"/>
      <charset val="128"/>
    </font>
    <font>
      <sz val="10"/>
      <name val="ＭＳ Ｐゴシック"/>
      <family val="3"/>
      <charset val="128"/>
      <scheme val="minor"/>
    </font>
    <font>
      <b/>
      <sz val="10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b/>
      <sz val="10"/>
      <color rgb="FF00B050"/>
      <name val="ＭＳ Ｐゴシック"/>
      <family val="3"/>
      <charset val="128"/>
      <scheme val="minor"/>
    </font>
    <font>
      <sz val="14"/>
      <color rgb="FF0070C0"/>
      <name val="HGP創英角ﾎﾟｯﾌﾟ体"/>
      <family val="3"/>
      <charset val="128"/>
    </font>
    <font>
      <b/>
      <sz val="11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sz val="10"/>
      <color rgb="FF0070C0"/>
      <name val="HGP創英角ｺﾞｼｯｸUB"/>
      <family val="3"/>
      <charset val="128"/>
    </font>
    <font>
      <b/>
      <sz val="11"/>
      <color rgb="FF00B050"/>
      <name val="ＭＳ Ｐゴシック"/>
      <family val="3"/>
      <charset val="128"/>
      <scheme val="minor"/>
    </font>
    <font>
      <sz val="12"/>
      <color rgb="FF00B050"/>
      <name val="HGP創英角ﾎﾟｯﾌﾟ体"/>
      <family val="3"/>
      <charset val="128"/>
    </font>
    <font>
      <b/>
      <u/>
      <sz val="12"/>
      <color rgb="FF00B050"/>
      <name val="ＭＳ Ｐゴシック"/>
      <family val="3"/>
      <charset val="128"/>
      <scheme val="minor"/>
    </font>
    <font>
      <b/>
      <u/>
      <vertAlign val="subscript"/>
      <sz val="12"/>
      <color rgb="FF00B050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28"/>
      <color theme="9" tint="-0.249977111117893"/>
      <name val="HGP創英角ﾎﾟｯﾌﾟ体"/>
      <family val="3"/>
      <charset val="128"/>
    </font>
    <font>
      <b/>
      <sz val="10.5"/>
      <color rgb="FF00B050"/>
      <name val="ＭＳ Ｐゴシック"/>
      <family val="3"/>
      <charset val="128"/>
      <scheme val="minor"/>
    </font>
    <font>
      <b/>
      <sz val="22"/>
      <name val="ＭＳ Ｐゴシック"/>
      <family val="3"/>
      <charset val="128"/>
      <scheme val="minor"/>
    </font>
    <font>
      <sz val="10.5"/>
      <color theme="0" tint="-0.499984740745262"/>
      <name val="ＭＳ Ｐゴシック"/>
      <family val="3"/>
      <charset val="128"/>
      <scheme val="minor"/>
    </font>
    <font>
      <sz val="10.5"/>
      <color theme="0"/>
      <name val="ＭＳ Ｐゴシック"/>
      <family val="3"/>
      <charset val="128"/>
      <scheme val="minor"/>
    </font>
    <font>
      <vertAlign val="subscript"/>
      <sz val="12"/>
      <color rgb="FF00B050"/>
      <name val="HGP創英角ﾎﾟｯﾌﾟ体"/>
      <family val="3"/>
      <charset val="128"/>
    </font>
    <font>
      <sz val="10"/>
      <color rgb="FFCCFFFF"/>
      <name val="ＭＳ Ｐゴシック"/>
      <family val="3"/>
      <charset val="128"/>
      <scheme val="minor"/>
    </font>
    <font>
      <sz val="11"/>
      <color theme="1" tint="0.34998626667073579"/>
      <name val="HGP創英角ﾎﾟｯﾌﾟ体"/>
      <family val="3"/>
      <charset val="128"/>
    </font>
    <font>
      <sz val="6"/>
      <name val="ＭＳ Ｐゴシック"/>
      <family val="3"/>
      <charset val="128"/>
    </font>
    <font>
      <b/>
      <sz val="12"/>
      <color indexed="62"/>
      <name val="HG丸ｺﾞｼｯｸM-PRO"/>
      <family val="3"/>
      <charset val="128"/>
    </font>
    <font>
      <sz val="11"/>
      <color theme="1"/>
      <name val="ＭＳ Ｐゴシック"/>
      <family val="3"/>
      <charset val="128"/>
      <scheme val="minor"/>
    </font>
    <font>
      <u/>
      <sz val="11"/>
      <color theme="1"/>
      <name val="ＭＳ Ｐゴシック"/>
      <family val="3"/>
      <charset val="128"/>
      <scheme val="minor"/>
    </font>
    <font>
      <b/>
      <sz val="18"/>
      <color indexed="19"/>
      <name val="HGP創英角ﾎﾟｯﾌﾟ体"/>
      <family val="3"/>
      <charset val="128"/>
    </font>
    <font>
      <sz val="10"/>
      <name val="HG創英角ﾎﾟｯﾌﾟ体"/>
      <family val="3"/>
      <charset val="128"/>
    </font>
    <font>
      <sz val="9.5"/>
      <name val="小塚ゴシック Pro R"/>
      <family val="2"/>
      <charset val="128"/>
    </font>
    <font>
      <vertAlign val="subscript"/>
      <sz val="9.5"/>
      <name val="小塚ゴシック Pro R"/>
      <family val="2"/>
      <charset val="128"/>
    </font>
    <font>
      <sz val="12"/>
      <name val="小塚ゴシック Pro R"/>
      <family val="2"/>
      <charset val="128"/>
    </font>
    <font>
      <sz val="10"/>
      <name val="小塚ゴシック Pro L"/>
      <family val="2"/>
      <charset val="128"/>
    </font>
    <font>
      <sz val="9"/>
      <name val="小塚ゴシック Pro L"/>
      <family val="2"/>
      <charset val="128"/>
    </font>
    <font>
      <sz val="12"/>
      <name val="小塚ゴシック Pro L"/>
      <family val="2"/>
      <charset val="128"/>
    </font>
    <font>
      <sz val="9.5"/>
      <color indexed="9"/>
      <name val="HGP創英角ｺﾞｼｯｸUB"/>
      <family val="3"/>
      <charset val="128"/>
    </font>
    <font>
      <sz val="9.5"/>
      <color theme="2" tint="-0.749992370372631"/>
      <name val="HGP創英角ｺﾞｼｯｸUB"/>
      <family val="3"/>
      <charset val="128"/>
    </font>
    <font>
      <sz val="9.5"/>
      <name val="小塚ゴシック Pro L"/>
      <family val="2"/>
      <charset val="128"/>
    </font>
    <font>
      <b/>
      <sz val="26"/>
      <color theme="4" tint="-0.249977111117893"/>
      <name val="HG丸ｺﾞｼｯｸM-PRO"/>
      <family val="3"/>
      <charset val="128"/>
    </font>
    <font>
      <sz val="11"/>
      <color theme="1"/>
      <name val="ＭＳ Ｐゴシック"/>
      <family val="2"/>
      <charset val="128"/>
      <scheme val="minor"/>
    </font>
    <font>
      <b/>
      <sz val="12"/>
      <color rgb="FFFF0000"/>
      <name val="ＭＳ Ｐゴシック"/>
      <family val="3"/>
      <charset val="128"/>
      <scheme val="minor"/>
    </font>
    <font>
      <vertAlign val="superscript"/>
      <sz val="10"/>
      <name val="ＭＳ Ｐゴシック"/>
      <family val="3"/>
      <charset val="128"/>
      <scheme val="minor"/>
    </font>
    <font>
      <sz val="10"/>
      <name val="ＭＳ 明朝"/>
      <family val="1"/>
      <charset val="128"/>
    </font>
    <font>
      <sz val="6"/>
      <name val="ＭＳ Ｐ明朝"/>
      <family val="1"/>
      <charset val="128"/>
    </font>
    <font>
      <sz val="8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b/>
      <sz val="12"/>
      <color theme="6" tint="-0.499984740745262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b/>
      <sz val="10"/>
      <color rgb="FFFF0000"/>
      <name val="ＭＳ Ｐゴシック"/>
      <family val="3"/>
      <charset val="128"/>
      <scheme val="minor"/>
    </font>
    <font>
      <vertAlign val="subscript"/>
      <sz val="10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sz val="11"/>
      <color theme="3"/>
      <name val="ＭＳ Ｐゴシック"/>
      <family val="2"/>
      <charset val="128"/>
      <scheme val="minor"/>
    </font>
    <font>
      <u/>
      <sz val="11"/>
      <color theme="10"/>
      <name val="ＭＳ Ｐゴシック"/>
      <family val="3"/>
      <charset val="128"/>
      <scheme val="minor"/>
    </font>
    <font>
      <b/>
      <sz val="14"/>
      <color theme="4" tint="-0.249977111117893"/>
      <name val="HG丸ｺﾞｼｯｸM-PRO"/>
      <family val="3"/>
      <charset val="128"/>
    </font>
    <font>
      <sz val="9"/>
      <color theme="1"/>
      <name val="ＭＳ Ｐゴシック"/>
      <family val="2"/>
      <charset val="128"/>
      <scheme val="minor"/>
    </font>
    <font>
      <vertAlign val="subscript"/>
      <sz val="9"/>
      <name val="ＭＳ Ｐゴシック"/>
      <family val="3"/>
      <charset val="128"/>
      <scheme val="minor"/>
    </font>
    <font>
      <b/>
      <sz val="26"/>
      <color theme="4" tint="-0.249977111117893"/>
      <name val="HGP創英角ｺﾞｼｯｸUB"/>
      <family val="3"/>
      <charset val="128"/>
    </font>
    <font>
      <b/>
      <sz val="11"/>
      <color indexed="9"/>
      <name val="HGP創英角ｺﾞｼｯｸUB"/>
      <family val="3"/>
      <charset val="128"/>
    </font>
    <font>
      <sz val="11"/>
      <color theme="1"/>
      <name val="HGP創英角ｺﾞｼｯｸUB"/>
      <family val="3"/>
      <charset val="128"/>
    </font>
    <font>
      <b/>
      <sz val="10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sz val="11"/>
      <color rgb="FF00B050"/>
      <name val="ＭＳ Ｐゴシック"/>
      <family val="3"/>
      <charset val="128"/>
      <scheme val="minor"/>
    </font>
    <font>
      <sz val="9.5"/>
      <name val="小塚ゴシック Pro R"/>
      <family val="3"/>
      <charset val="128"/>
    </font>
  </fonts>
  <fills count="27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E7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D5"/>
        <bgColor indexed="64"/>
      </patternFill>
    </fill>
  </fills>
  <borders count="8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rgb="FFCCFFFF"/>
      </right>
      <top/>
      <bottom/>
      <diagonal/>
    </border>
    <border>
      <left style="thin">
        <color rgb="FFCCFFFF"/>
      </left>
      <right/>
      <top style="thin">
        <color rgb="FFCCFFFF"/>
      </top>
      <bottom/>
      <diagonal/>
    </border>
    <border>
      <left/>
      <right/>
      <top style="thin">
        <color rgb="FFCCFFFF"/>
      </top>
      <bottom/>
      <diagonal/>
    </border>
    <border>
      <left/>
      <right style="thin">
        <color rgb="FFCCFFFF"/>
      </right>
      <top style="thin">
        <color rgb="FFCCFFFF"/>
      </top>
      <bottom/>
      <diagonal/>
    </border>
    <border>
      <left style="thin">
        <color rgb="FFCCFFFF"/>
      </left>
      <right/>
      <top/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/>
      <right/>
      <top/>
      <bottom style="thick">
        <color rgb="FFCCFFFF"/>
      </bottom>
      <diagonal/>
    </border>
    <border>
      <left style="medium">
        <color theme="6" tint="0.79998168889431442"/>
      </left>
      <right style="medium">
        <color theme="6" tint="0.79998168889431442"/>
      </right>
      <top style="medium">
        <color theme="6" tint="0.79998168889431442"/>
      </top>
      <bottom style="medium">
        <color theme="6" tint="0.79998168889431442"/>
      </bottom>
      <diagonal/>
    </border>
    <border>
      <left/>
      <right/>
      <top style="thick">
        <color rgb="FFCCFFFF"/>
      </top>
      <bottom/>
      <diagonal/>
    </border>
    <border>
      <left style="thin">
        <color theme="9" tint="-0.24994659260841701"/>
      </left>
      <right style="thin">
        <color theme="9" tint="-0.24994659260841701"/>
      </right>
      <top style="thin">
        <color theme="9" tint="-0.24994659260841701"/>
      </top>
      <bottom style="thin">
        <color theme="9" tint="-0.24994659260841701"/>
      </bottom>
      <diagonal/>
    </border>
    <border>
      <left style="thin">
        <color theme="9" tint="-0.24994659260841701"/>
      </left>
      <right/>
      <top style="thin">
        <color theme="9" tint="-0.24994659260841701"/>
      </top>
      <bottom/>
      <diagonal/>
    </border>
    <border>
      <left/>
      <right style="thin">
        <color theme="9" tint="-0.24994659260841701"/>
      </right>
      <top style="thin">
        <color theme="9" tint="-0.24994659260841701"/>
      </top>
      <bottom/>
      <diagonal/>
    </border>
    <border>
      <left style="thin">
        <color theme="9" tint="-0.24994659260841701"/>
      </left>
      <right/>
      <top/>
      <bottom style="thin">
        <color theme="9" tint="-0.24994659260841701"/>
      </bottom>
      <diagonal/>
    </border>
    <border>
      <left/>
      <right style="thin">
        <color theme="9" tint="-0.24994659260841701"/>
      </right>
      <top/>
      <bottom style="thin">
        <color theme="9" tint="-0.24994659260841701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theme="9"/>
      </right>
      <top/>
      <bottom/>
      <diagonal/>
    </border>
    <border>
      <left style="thin">
        <color theme="9"/>
      </left>
      <right/>
      <top style="thin">
        <color theme="9"/>
      </top>
      <bottom/>
      <diagonal/>
    </border>
    <border>
      <left/>
      <right/>
      <top style="thin">
        <color theme="9"/>
      </top>
      <bottom/>
      <diagonal/>
    </border>
    <border>
      <left/>
      <right style="thin">
        <color theme="9"/>
      </right>
      <top style="thin">
        <color theme="9"/>
      </top>
      <bottom/>
      <diagonal/>
    </border>
    <border>
      <left style="thin">
        <color theme="9"/>
      </left>
      <right/>
      <top/>
      <bottom style="thin">
        <color theme="9"/>
      </bottom>
      <diagonal/>
    </border>
    <border>
      <left/>
      <right/>
      <top/>
      <bottom style="thin">
        <color theme="9"/>
      </bottom>
      <diagonal/>
    </border>
    <border>
      <left/>
      <right style="thin">
        <color theme="9"/>
      </right>
      <top/>
      <bottom style="thin">
        <color theme="9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Dashed">
        <color theme="3" tint="-0.249977111117893"/>
      </bottom>
      <diagonal/>
    </border>
    <border>
      <left/>
      <right/>
      <top style="mediumDashed">
        <color theme="3" tint="-0.249977111117893"/>
      </top>
      <bottom style="mediumDashed">
        <color theme="3" tint="-0.249977111117893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38" fontId="63" fillId="0" borderId="0" applyFont="0" applyFill="0" applyBorder="0" applyAlignment="0" applyProtection="0">
      <alignment vertical="center"/>
    </xf>
    <xf numFmtId="0" fontId="66" fillId="0" borderId="0"/>
    <xf numFmtId="0" fontId="74" fillId="0" borderId="0" applyNumberFormat="0" applyFill="0" applyBorder="0" applyAlignment="0" applyProtection="0">
      <alignment vertical="center"/>
    </xf>
  </cellStyleXfs>
  <cellXfs count="382">
    <xf numFmtId="0" fontId="0" fillId="0" borderId="0" xfId="0">
      <alignment vertical="center"/>
    </xf>
    <xf numFmtId="0" fontId="2" fillId="4" borderId="0" xfId="0" applyFont="1" applyFill="1">
      <alignment vertical="center"/>
    </xf>
    <xf numFmtId="0" fontId="2" fillId="4" borderId="0" xfId="0" applyFont="1" applyFill="1" applyAlignment="1">
      <alignment horizontal="center" vertical="center"/>
    </xf>
    <xf numFmtId="0" fontId="3" fillId="4" borderId="0" xfId="0" applyFont="1" applyFill="1" applyAlignment="1">
      <alignment vertical="top"/>
    </xf>
    <xf numFmtId="0" fontId="2" fillId="4" borderId="0" xfId="0" applyFont="1" applyFill="1" applyAlignment="1">
      <alignment vertical="top"/>
    </xf>
    <xf numFmtId="0" fontId="3" fillId="4" borderId="0" xfId="0" applyFont="1" applyFill="1" applyAlignment="1">
      <alignment horizontal="right" vertical="top"/>
    </xf>
    <xf numFmtId="0" fontId="2" fillId="3" borderId="0" xfId="0" applyFont="1" applyFill="1">
      <alignment vertical="center"/>
    </xf>
    <xf numFmtId="0" fontId="4" fillId="4" borderId="0" xfId="0" applyFont="1" applyFill="1" applyAlignment="1">
      <alignment horizontal="right" vertical="top"/>
    </xf>
    <xf numFmtId="0" fontId="5" fillId="4" borderId="0" xfId="0" applyFont="1" applyFill="1" applyAlignment="1">
      <alignment horizontal="right" vertical="top"/>
    </xf>
    <xf numFmtId="0" fontId="2" fillId="5" borderId="0" xfId="0" applyFont="1" applyFill="1">
      <alignment vertical="center"/>
    </xf>
    <xf numFmtId="0" fontId="2" fillId="5" borderId="0" xfId="0" applyFont="1" applyFill="1" applyAlignment="1">
      <alignment vertical="top"/>
    </xf>
    <xf numFmtId="0" fontId="3" fillId="5" borderId="0" xfId="0" applyFont="1" applyFill="1">
      <alignment vertical="center"/>
    </xf>
    <xf numFmtId="0" fontId="2" fillId="5" borderId="0" xfId="0" applyFont="1" applyFill="1" applyAlignment="1">
      <alignment horizontal="center" vertical="center"/>
    </xf>
    <xf numFmtId="0" fontId="3" fillId="5" borderId="0" xfId="0" applyFont="1" applyFill="1" applyAlignment="1">
      <alignment vertical="top"/>
    </xf>
    <xf numFmtId="0" fontId="6" fillId="4" borderId="0" xfId="0" applyFont="1" applyFill="1">
      <alignment vertical="center"/>
    </xf>
    <xf numFmtId="0" fontId="9" fillId="2" borderId="12" xfId="0" applyFont="1" applyFill="1" applyBorder="1" applyAlignment="1">
      <alignment horizontal="center" vertical="center"/>
    </xf>
    <xf numFmtId="0" fontId="9" fillId="2" borderId="21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/>
    </xf>
    <xf numFmtId="0" fontId="9" fillId="2" borderId="22" xfId="0" applyFont="1" applyFill="1" applyBorder="1" applyAlignment="1">
      <alignment horizontal="center" vertical="center"/>
    </xf>
    <xf numFmtId="0" fontId="12" fillId="2" borderId="22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/>
    </xf>
    <xf numFmtId="0" fontId="12" fillId="2" borderId="23" xfId="0" applyFont="1" applyFill="1" applyBorder="1" applyAlignment="1">
      <alignment horizontal="center" vertical="center"/>
    </xf>
    <xf numFmtId="0" fontId="15" fillId="2" borderId="12" xfId="0" applyFont="1" applyFill="1" applyBorder="1" applyAlignment="1">
      <alignment horizontal="center" vertical="center"/>
    </xf>
    <xf numFmtId="0" fontId="15" fillId="2" borderId="21" xfId="0" applyFont="1" applyFill="1" applyBorder="1" applyAlignment="1">
      <alignment horizontal="center" vertical="center"/>
    </xf>
    <xf numFmtId="0" fontId="15" fillId="2" borderId="15" xfId="0" applyFont="1" applyFill="1" applyBorder="1" applyAlignment="1">
      <alignment horizontal="center" vertical="center"/>
    </xf>
    <xf numFmtId="0" fontId="15" fillId="2" borderId="22" xfId="0" applyFont="1" applyFill="1" applyBorder="1" applyAlignment="1">
      <alignment horizontal="center" vertical="center"/>
    </xf>
    <xf numFmtId="0" fontId="18" fillId="2" borderId="22" xfId="0" applyFont="1" applyFill="1" applyBorder="1" applyAlignment="1">
      <alignment horizontal="center" vertical="center"/>
    </xf>
    <xf numFmtId="0" fontId="15" fillId="2" borderId="18" xfId="0" applyFont="1" applyFill="1" applyBorder="1" applyAlignment="1">
      <alignment horizontal="center" vertical="center"/>
    </xf>
    <xf numFmtId="0" fontId="18" fillId="2" borderId="23" xfId="0" applyFont="1" applyFill="1" applyBorder="1" applyAlignment="1">
      <alignment horizontal="center" vertical="center"/>
    </xf>
    <xf numFmtId="0" fontId="9" fillId="2" borderId="23" xfId="0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horizontal="center" vertical="center"/>
    </xf>
    <xf numFmtId="0" fontId="9" fillId="2" borderId="19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 wrapText="1"/>
    </xf>
    <xf numFmtId="0" fontId="15" fillId="2" borderId="23" xfId="0" applyFont="1" applyFill="1" applyBorder="1" applyAlignment="1">
      <alignment horizontal="center" vertical="center"/>
    </xf>
    <xf numFmtId="0" fontId="15" fillId="2" borderId="13" xfId="0" applyFont="1" applyFill="1" applyBorder="1" applyAlignment="1">
      <alignment horizontal="center" vertical="center"/>
    </xf>
    <xf numFmtId="0" fontId="15" fillId="2" borderId="16" xfId="0" applyFont="1" applyFill="1" applyBorder="1" applyAlignment="1">
      <alignment horizontal="center" vertical="center"/>
    </xf>
    <xf numFmtId="0" fontId="15" fillId="2" borderId="19" xfId="0" applyFont="1" applyFill="1" applyBorder="1" applyAlignment="1">
      <alignment horizontal="center" vertical="center"/>
    </xf>
    <xf numFmtId="3" fontId="10" fillId="6" borderId="21" xfId="0" applyNumberFormat="1" applyFont="1" applyFill="1" applyBorder="1" applyAlignment="1">
      <alignment horizontal="right" vertical="center"/>
    </xf>
    <xf numFmtId="0" fontId="9" fillId="6" borderId="13" xfId="0" applyFont="1" applyFill="1" applyBorder="1" applyAlignment="1">
      <alignment horizontal="center" vertical="center"/>
    </xf>
    <xf numFmtId="3" fontId="10" fillId="6" borderId="22" xfId="0" applyNumberFormat="1" applyFont="1" applyFill="1" applyBorder="1" applyAlignment="1">
      <alignment horizontal="right" vertical="center"/>
    </xf>
    <xf numFmtId="0" fontId="9" fillId="6" borderId="16" xfId="0" applyFont="1" applyFill="1" applyBorder="1" applyAlignment="1">
      <alignment horizontal="center" vertical="center"/>
    </xf>
    <xf numFmtId="0" fontId="12" fillId="6" borderId="16" xfId="0" applyFont="1" applyFill="1" applyBorder="1" applyAlignment="1">
      <alignment horizontal="center" vertical="center"/>
    </xf>
    <xf numFmtId="3" fontId="10" fillId="6" borderId="23" xfId="0" applyNumberFormat="1" applyFont="1" applyFill="1" applyBorder="1" applyAlignment="1">
      <alignment horizontal="right" vertical="center"/>
    </xf>
    <xf numFmtId="0" fontId="12" fillId="6" borderId="19" xfId="0" applyFont="1" applyFill="1" applyBorder="1" applyAlignment="1">
      <alignment horizontal="center" vertical="center"/>
    </xf>
    <xf numFmtId="0" fontId="10" fillId="6" borderId="2" xfId="0" applyFont="1" applyFill="1" applyBorder="1" applyAlignment="1">
      <alignment horizontal="center" vertical="center"/>
    </xf>
    <xf numFmtId="0" fontId="9" fillId="6" borderId="4" xfId="0" applyFont="1" applyFill="1" applyBorder="1" applyAlignment="1">
      <alignment horizontal="center" vertical="center"/>
    </xf>
    <xf numFmtId="3" fontId="10" fillId="6" borderId="6" xfId="0" applyNumberFormat="1" applyFont="1" applyFill="1" applyBorder="1">
      <alignment vertical="center"/>
    </xf>
    <xf numFmtId="3" fontId="10" fillId="6" borderId="2" xfId="0" applyNumberFormat="1" applyFont="1" applyFill="1" applyBorder="1" applyAlignment="1">
      <alignment horizontal="right" vertical="center"/>
    </xf>
    <xf numFmtId="0" fontId="9" fillId="6" borderId="19" xfId="0" applyFont="1" applyFill="1" applyBorder="1" applyAlignment="1">
      <alignment horizontal="center" vertical="center"/>
    </xf>
    <xf numFmtId="3" fontId="10" fillId="6" borderId="1" xfId="0" applyNumberFormat="1" applyFont="1" applyFill="1" applyBorder="1">
      <alignment vertical="center"/>
    </xf>
    <xf numFmtId="3" fontId="10" fillId="6" borderId="12" xfId="0" applyNumberFormat="1" applyFont="1" applyFill="1" applyBorder="1" applyAlignment="1">
      <alignment horizontal="right" vertical="center"/>
    </xf>
    <xf numFmtId="3" fontId="10" fillId="6" borderId="15" xfId="0" applyNumberFormat="1" applyFont="1" applyFill="1" applyBorder="1" applyAlignment="1">
      <alignment horizontal="right" vertical="center"/>
    </xf>
    <xf numFmtId="3" fontId="10" fillId="6" borderId="18" xfId="0" applyNumberFormat="1" applyFont="1" applyFill="1" applyBorder="1" applyAlignment="1">
      <alignment horizontal="right" vertical="center"/>
    </xf>
    <xf numFmtId="3" fontId="16" fillId="6" borderId="21" xfId="0" applyNumberFormat="1" applyFont="1" applyFill="1" applyBorder="1" applyAlignment="1">
      <alignment horizontal="right" vertical="center"/>
    </xf>
    <xf numFmtId="0" fontId="15" fillId="6" borderId="13" xfId="0" applyFont="1" applyFill="1" applyBorder="1" applyAlignment="1">
      <alignment horizontal="center" vertical="center"/>
    </xf>
    <xf numFmtId="3" fontId="15" fillId="6" borderId="14" xfId="0" applyNumberFormat="1" applyFont="1" applyFill="1" applyBorder="1" applyAlignment="1">
      <alignment horizontal="right" vertical="center" wrapText="1"/>
    </xf>
    <xf numFmtId="3" fontId="16" fillId="6" borderId="22" xfId="0" applyNumberFormat="1" applyFont="1" applyFill="1" applyBorder="1" applyAlignment="1">
      <alignment horizontal="right" vertical="center"/>
    </xf>
    <xf numFmtId="0" fontId="15" fillId="6" borderId="16" xfId="0" applyFont="1" applyFill="1" applyBorder="1" applyAlignment="1">
      <alignment horizontal="center" vertical="center"/>
    </xf>
    <xf numFmtId="3" fontId="15" fillId="6" borderId="17" xfId="0" applyNumberFormat="1" applyFont="1" applyFill="1" applyBorder="1" applyAlignment="1">
      <alignment horizontal="right" vertical="center" wrapText="1"/>
    </xf>
    <xf numFmtId="0" fontId="18" fillId="6" borderId="16" xfId="0" applyFont="1" applyFill="1" applyBorder="1" applyAlignment="1">
      <alignment horizontal="center" vertical="center"/>
    </xf>
    <xf numFmtId="3" fontId="16" fillId="6" borderId="23" xfId="0" applyNumberFormat="1" applyFont="1" applyFill="1" applyBorder="1" applyAlignment="1">
      <alignment horizontal="right" vertical="center"/>
    </xf>
    <xf numFmtId="0" fontId="18" fillId="6" borderId="19" xfId="0" applyFont="1" applyFill="1" applyBorder="1" applyAlignment="1">
      <alignment horizontal="center" vertical="center"/>
    </xf>
    <xf numFmtId="3" fontId="15" fillId="6" borderId="20" xfId="0" applyNumberFormat="1" applyFont="1" applyFill="1" applyBorder="1" applyAlignment="1">
      <alignment horizontal="right" vertical="center" wrapText="1"/>
    </xf>
    <xf numFmtId="0" fontId="15" fillId="6" borderId="19" xfId="0" applyFont="1" applyFill="1" applyBorder="1" applyAlignment="1">
      <alignment horizontal="center" vertical="center"/>
    </xf>
    <xf numFmtId="3" fontId="16" fillId="6" borderId="2" xfId="0" applyNumberFormat="1" applyFont="1" applyFill="1" applyBorder="1" applyAlignment="1">
      <alignment horizontal="right" vertical="center"/>
    </xf>
    <xf numFmtId="0" fontId="15" fillId="6" borderId="4" xfId="0" applyFont="1" applyFill="1" applyBorder="1" applyAlignment="1">
      <alignment horizontal="center" vertical="center"/>
    </xf>
    <xf numFmtId="3" fontId="15" fillId="6" borderId="1" xfId="0" applyNumberFormat="1" applyFont="1" applyFill="1" applyBorder="1" applyAlignment="1">
      <alignment horizontal="right" vertical="center" wrapText="1"/>
    </xf>
    <xf numFmtId="0" fontId="16" fillId="6" borderId="2" xfId="0" applyFont="1" applyFill="1" applyBorder="1" applyAlignment="1">
      <alignment horizontal="center" vertical="center"/>
    </xf>
    <xf numFmtId="3" fontId="16" fillId="6" borderId="6" xfId="0" applyNumberFormat="1" applyFont="1" applyFill="1" applyBorder="1">
      <alignment vertical="center"/>
    </xf>
    <xf numFmtId="3" fontId="16" fillId="6" borderId="1" xfId="0" applyNumberFormat="1" applyFont="1" applyFill="1" applyBorder="1">
      <alignment vertical="center"/>
    </xf>
    <xf numFmtId="3" fontId="16" fillId="6" borderId="12" xfId="0" applyNumberFormat="1" applyFont="1" applyFill="1" applyBorder="1" applyAlignment="1">
      <alignment horizontal="right" vertical="center"/>
    </xf>
    <xf numFmtId="3" fontId="16" fillId="6" borderId="15" xfId="0" applyNumberFormat="1" applyFont="1" applyFill="1" applyBorder="1" applyAlignment="1">
      <alignment horizontal="right" vertical="center"/>
    </xf>
    <xf numFmtId="3" fontId="16" fillId="6" borderId="18" xfId="0" applyNumberFormat="1" applyFont="1" applyFill="1" applyBorder="1" applyAlignment="1">
      <alignment horizontal="right" vertical="center"/>
    </xf>
    <xf numFmtId="0" fontId="12" fillId="4" borderId="0" xfId="0" applyFont="1" applyFill="1">
      <alignment vertical="center"/>
    </xf>
    <xf numFmtId="0" fontId="12" fillId="4" borderId="0" xfId="0" applyFont="1" applyFill="1" applyAlignment="1">
      <alignment vertical="top"/>
    </xf>
    <xf numFmtId="0" fontId="18" fillId="4" borderId="0" xfId="0" applyFont="1" applyFill="1">
      <alignment vertical="center"/>
    </xf>
    <xf numFmtId="0" fontId="18" fillId="4" borderId="0" xfId="0" applyFont="1" applyFill="1" applyAlignment="1">
      <alignment vertical="top"/>
    </xf>
    <xf numFmtId="0" fontId="3" fillId="4" borderId="0" xfId="0" applyFont="1" applyFill="1">
      <alignment vertical="center"/>
    </xf>
    <xf numFmtId="0" fontId="23" fillId="4" borderId="0" xfId="0" applyFont="1" applyFill="1">
      <alignment vertical="center"/>
    </xf>
    <xf numFmtId="0" fontId="24" fillId="4" borderId="0" xfId="0" applyFont="1" applyFill="1" applyAlignment="1">
      <alignment horizontal="right" vertical="center"/>
    </xf>
    <xf numFmtId="0" fontId="25" fillId="4" borderId="0" xfId="0" applyFont="1" applyFill="1" applyAlignment="1">
      <alignment horizontal="right" vertical="center"/>
    </xf>
    <xf numFmtId="3" fontId="9" fillId="6" borderId="14" xfId="0" applyNumberFormat="1" applyFont="1" applyFill="1" applyBorder="1">
      <alignment vertical="center"/>
    </xf>
    <xf numFmtId="3" fontId="9" fillId="6" borderId="17" xfId="0" applyNumberFormat="1" applyFont="1" applyFill="1" applyBorder="1">
      <alignment vertical="center"/>
    </xf>
    <xf numFmtId="3" fontId="9" fillId="6" borderId="20" xfId="0" applyNumberFormat="1" applyFont="1" applyFill="1" applyBorder="1">
      <alignment vertical="center"/>
    </xf>
    <xf numFmtId="3" fontId="15" fillId="6" borderId="14" xfId="0" applyNumberFormat="1" applyFont="1" applyFill="1" applyBorder="1">
      <alignment vertical="center"/>
    </xf>
    <xf numFmtId="3" fontId="15" fillId="6" borderId="17" xfId="0" applyNumberFormat="1" applyFont="1" applyFill="1" applyBorder="1">
      <alignment vertical="center"/>
    </xf>
    <xf numFmtId="3" fontId="15" fillId="6" borderId="20" xfId="0" applyNumberFormat="1" applyFont="1" applyFill="1" applyBorder="1">
      <alignment vertical="center"/>
    </xf>
    <xf numFmtId="0" fontId="26" fillId="12" borderId="0" xfId="0" applyFont="1" applyFill="1" applyAlignment="1">
      <alignment horizontal="center" vertical="center"/>
    </xf>
    <xf numFmtId="0" fontId="26" fillId="4" borderId="0" xfId="0" applyFont="1" applyFill="1" applyAlignment="1">
      <alignment horizontal="center" vertical="center"/>
    </xf>
    <xf numFmtId="0" fontId="26" fillId="12" borderId="0" xfId="0" applyFont="1" applyFill="1">
      <alignment vertical="center"/>
    </xf>
    <xf numFmtId="0" fontId="26" fillId="4" borderId="0" xfId="0" applyFont="1" applyFill="1" applyAlignment="1">
      <alignment vertical="center" wrapText="1"/>
    </xf>
    <xf numFmtId="0" fontId="26" fillId="4" borderId="0" xfId="0" applyFont="1" applyFill="1">
      <alignment vertical="center"/>
    </xf>
    <xf numFmtId="0" fontId="27" fillId="4" borderId="0" xfId="0" applyFont="1" applyFill="1" applyAlignment="1">
      <alignment horizontal="center" vertical="center"/>
    </xf>
    <xf numFmtId="0" fontId="27" fillId="4" borderId="0" xfId="0" applyFont="1" applyFill="1" applyAlignment="1">
      <alignment horizontal="right" vertical="center"/>
    </xf>
    <xf numFmtId="0" fontId="27" fillId="12" borderId="0" xfId="0" applyFont="1" applyFill="1">
      <alignment vertical="center"/>
    </xf>
    <xf numFmtId="0" fontId="28" fillId="5" borderId="0" xfId="0" applyFont="1" applyFill="1">
      <alignment vertical="center"/>
    </xf>
    <xf numFmtId="0" fontId="26" fillId="5" borderId="0" xfId="0" applyFont="1" applyFill="1" applyAlignment="1">
      <alignment horizontal="center" vertical="center"/>
    </xf>
    <xf numFmtId="0" fontId="26" fillId="5" borderId="0" xfId="0" applyFont="1" applyFill="1">
      <alignment vertical="center"/>
    </xf>
    <xf numFmtId="0" fontId="26" fillId="4" borderId="0" xfId="0" applyFont="1" applyFill="1" applyAlignment="1">
      <alignment horizontal="left" vertical="center"/>
    </xf>
    <xf numFmtId="0" fontId="27" fillId="4" borderId="0" xfId="0" applyFont="1" applyFill="1">
      <alignment vertical="center"/>
    </xf>
    <xf numFmtId="0" fontId="26" fillId="3" borderId="0" xfId="0" applyFont="1" applyFill="1">
      <alignment vertical="center"/>
    </xf>
    <xf numFmtId="0" fontId="26" fillId="4" borderId="34" xfId="0" applyFont="1" applyFill="1" applyBorder="1" applyAlignment="1">
      <alignment horizontal="center" vertical="center"/>
    </xf>
    <xf numFmtId="0" fontId="33" fillId="4" borderId="0" xfId="0" applyFont="1" applyFill="1" applyAlignment="1">
      <alignment horizontal="center" vertical="center"/>
    </xf>
    <xf numFmtId="0" fontId="26" fillId="4" borderId="33" xfId="0" applyFont="1" applyFill="1" applyBorder="1" applyAlignment="1">
      <alignment horizontal="center" vertical="center"/>
    </xf>
    <xf numFmtId="0" fontId="26" fillId="4" borderId="34" xfId="0" applyFont="1" applyFill="1" applyBorder="1">
      <alignment vertical="center"/>
    </xf>
    <xf numFmtId="0" fontId="30" fillId="4" borderId="0" xfId="0" applyFont="1" applyFill="1" applyAlignment="1">
      <alignment horizontal="left" vertical="center"/>
    </xf>
    <xf numFmtId="0" fontId="33" fillId="4" borderId="0" xfId="0" applyFont="1" applyFill="1" applyAlignment="1">
      <alignment horizontal="left" vertical="center"/>
    </xf>
    <xf numFmtId="0" fontId="26" fillId="13" borderId="0" xfId="0" applyFont="1" applyFill="1" applyAlignment="1">
      <alignment horizontal="center" vertical="center"/>
    </xf>
    <xf numFmtId="0" fontId="26" fillId="13" borderId="0" xfId="0" applyFont="1" applyFill="1" applyAlignment="1">
      <alignment vertical="center" wrapText="1"/>
    </xf>
    <xf numFmtId="0" fontId="27" fillId="13" borderId="0" xfId="0" applyFont="1" applyFill="1" applyAlignment="1">
      <alignment horizontal="center" vertical="center"/>
    </xf>
    <xf numFmtId="0" fontId="26" fillId="13" borderId="0" xfId="0" applyFont="1" applyFill="1">
      <alignment vertical="center"/>
    </xf>
    <xf numFmtId="0" fontId="27" fillId="13" borderId="0" xfId="0" applyFont="1" applyFill="1" applyAlignment="1">
      <alignment horizontal="right" vertical="center"/>
    </xf>
    <xf numFmtId="0" fontId="26" fillId="13" borderId="0" xfId="0" applyFont="1" applyFill="1" applyAlignment="1">
      <alignment horizontal="left" vertical="center"/>
    </xf>
    <xf numFmtId="0" fontId="26" fillId="13" borderId="0" xfId="0" applyFont="1" applyFill="1" applyAlignment="1">
      <alignment horizontal="right" vertical="center"/>
    </xf>
    <xf numFmtId="0" fontId="31" fillId="13" borderId="0" xfId="0" applyFont="1" applyFill="1">
      <alignment vertical="center"/>
    </xf>
    <xf numFmtId="0" fontId="26" fillId="13" borderId="38" xfId="0" applyFont="1" applyFill="1" applyBorder="1">
      <alignment vertical="center"/>
    </xf>
    <xf numFmtId="0" fontId="26" fillId="13" borderId="38" xfId="0" applyFont="1" applyFill="1" applyBorder="1" applyAlignment="1">
      <alignment horizontal="center" vertical="center"/>
    </xf>
    <xf numFmtId="0" fontId="27" fillId="13" borderId="38" xfId="0" applyFont="1" applyFill="1" applyBorder="1" applyAlignment="1">
      <alignment horizontal="center" vertical="center"/>
    </xf>
    <xf numFmtId="0" fontId="27" fillId="13" borderId="38" xfId="0" applyFont="1" applyFill="1" applyBorder="1" applyAlignment="1">
      <alignment horizontal="right" vertical="center"/>
    </xf>
    <xf numFmtId="0" fontId="26" fillId="12" borderId="32" xfId="0" applyFont="1" applyFill="1" applyBorder="1">
      <alignment vertical="center"/>
    </xf>
    <xf numFmtId="0" fontId="27" fillId="12" borderId="32" xfId="0" applyFont="1" applyFill="1" applyBorder="1">
      <alignment vertical="center"/>
    </xf>
    <xf numFmtId="0" fontId="26" fillId="12" borderId="36" xfId="0" applyFont="1" applyFill="1" applyBorder="1" applyAlignment="1">
      <alignment horizontal="center" vertical="center"/>
    </xf>
    <xf numFmtId="0" fontId="28" fillId="4" borderId="0" xfId="0" applyFont="1" applyFill="1" applyAlignment="1">
      <alignment horizontal="center" vertical="center"/>
    </xf>
    <xf numFmtId="0" fontId="38" fillId="4" borderId="0" xfId="0" applyFont="1" applyFill="1" applyAlignment="1">
      <alignment horizontal="center" vertical="center"/>
    </xf>
    <xf numFmtId="0" fontId="39" fillId="4" borderId="0" xfId="0" applyFont="1" applyFill="1" applyAlignment="1">
      <alignment vertical="center" shrinkToFit="1"/>
    </xf>
    <xf numFmtId="176" fontId="9" fillId="2" borderId="5" xfId="0" applyNumberFormat="1" applyFont="1" applyFill="1" applyBorder="1" applyAlignment="1">
      <alignment horizontal="center" vertical="center"/>
    </xf>
    <xf numFmtId="3" fontId="32" fillId="3" borderId="37" xfId="0" applyNumberFormat="1" applyFont="1" applyFill="1" applyBorder="1" applyAlignment="1">
      <alignment horizontal="center" vertical="center" shrinkToFit="1"/>
    </xf>
    <xf numFmtId="0" fontId="29" fillId="13" borderId="0" xfId="0" applyFont="1" applyFill="1" applyAlignment="1">
      <alignment horizontal="center" vertical="center"/>
    </xf>
    <xf numFmtId="0" fontId="34" fillId="13" borderId="0" xfId="0" applyFont="1" applyFill="1" applyAlignment="1">
      <alignment horizontal="right" vertical="center"/>
    </xf>
    <xf numFmtId="0" fontId="40" fillId="13" borderId="0" xfId="0" applyFont="1" applyFill="1" applyAlignment="1">
      <alignment horizontal="center" vertical="center"/>
    </xf>
    <xf numFmtId="3" fontId="32" fillId="3" borderId="41" xfId="0" applyNumberFormat="1" applyFont="1" applyFill="1" applyBorder="1" applyAlignment="1">
      <alignment horizontal="center" vertical="center"/>
    </xf>
    <xf numFmtId="3" fontId="32" fillId="3" borderId="41" xfId="0" applyNumberFormat="1" applyFont="1" applyFill="1" applyBorder="1" applyAlignment="1">
      <alignment horizontal="center" vertical="center" wrapText="1"/>
    </xf>
    <xf numFmtId="0" fontId="26" fillId="4" borderId="35" xfId="0" applyFont="1" applyFill="1" applyBorder="1">
      <alignment vertical="center"/>
    </xf>
    <xf numFmtId="0" fontId="34" fillId="12" borderId="0" xfId="0" applyFont="1" applyFill="1">
      <alignment vertical="center"/>
    </xf>
    <xf numFmtId="0" fontId="34" fillId="12" borderId="0" xfId="0" applyFont="1" applyFill="1" applyAlignment="1">
      <alignment horizontal="center" vertical="center"/>
    </xf>
    <xf numFmtId="176" fontId="34" fillId="12" borderId="36" xfId="0" applyNumberFormat="1" applyFont="1" applyFill="1" applyBorder="1" applyAlignment="1">
      <alignment horizontal="right" vertical="center"/>
    </xf>
    <xf numFmtId="0" fontId="42" fillId="9" borderId="39" xfId="0" applyFont="1" applyFill="1" applyBorder="1" applyAlignment="1">
      <alignment horizontal="center" vertical="center"/>
    </xf>
    <xf numFmtId="0" fontId="43" fillId="7" borderId="39" xfId="0" applyFont="1" applyFill="1" applyBorder="1" applyAlignment="1">
      <alignment horizontal="center" vertical="center"/>
    </xf>
    <xf numFmtId="0" fontId="43" fillId="8" borderId="39" xfId="0" applyFont="1" applyFill="1" applyBorder="1" applyAlignment="1">
      <alignment horizontal="center" vertical="center"/>
    </xf>
    <xf numFmtId="0" fontId="43" fillId="10" borderId="39" xfId="0" applyFont="1" applyFill="1" applyBorder="1" applyAlignment="1">
      <alignment horizontal="center" vertical="center"/>
    </xf>
    <xf numFmtId="0" fontId="42" fillId="11" borderId="39" xfId="0" applyFont="1" applyFill="1" applyBorder="1" applyAlignment="1">
      <alignment horizontal="center" vertical="center"/>
    </xf>
    <xf numFmtId="0" fontId="45" fillId="4" borderId="0" xfId="0" applyFont="1" applyFill="1" applyAlignment="1">
      <alignment horizontal="center" vertical="center"/>
    </xf>
    <xf numFmtId="9" fontId="10" fillId="12" borderId="14" xfId="0" applyNumberFormat="1" applyFont="1" applyFill="1" applyBorder="1" applyAlignment="1">
      <alignment horizontal="center" vertical="center"/>
    </xf>
    <xf numFmtId="9" fontId="10" fillId="12" borderId="17" xfId="0" applyNumberFormat="1" applyFont="1" applyFill="1" applyBorder="1" applyAlignment="1">
      <alignment horizontal="center" vertical="center"/>
    </xf>
    <xf numFmtId="9" fontId="10" fillId="12" borderId="20" xfId="0" applyNumberFormat="1" applyFont="1" applyFill="1" applyBorder="1" applyAlignment="1">
      <alignment horizontal="center" vertical="center"/>
    </xf>
    <xf numFmtId="9" fontId="10" fillId="12" borderId="1" xfId="0" applyNumberFormat="1" applyFont="1" applyFill="1" applyBorder="1" applyAlignment="1">
      <alignment horizontal="center" vertical="center"/>
    </xf>
    <xf numFmtId="0" fontId="0" fillId="15" borderId="0" xfId="0" applyFill="1">
      <alignment vertical="center"/>
    </xf>
    <xf numFmtId="0" fontId="49" fillId="15" borderId="0" xfId="0" applyFont="1" applyFill="1">
      <alignment vertical="center"/>
    </xf>
    <xf numFmtId="0" fontId="0" fillId="15" borderId="0" xfId="0" applyFill="1" applyAlignment="1">
      <alignment horizontal="center" vertical="center"/>
    </xf>
    <xf numFmtId="0" fontId="0" fillId="3" borderId="0" xfId="0" applyFill="1">
      <alignment vertical="center"/>
    </xf>
    <xf numFmtId="0" fontId="55" fillId="0" borderId="55" xfId="0" applyFont="1" applyBorder="1" applyAlignment="1" applyProtection="1">
      <alignment horizontal="center" vertical="center"/>
      <protection locked="0"/>
    </xf>
    <xf numFmtId="0" fontId="55" fillId="22" borderId="16" xfId="0" applyFont="1" applyFill="1" applyBorder="1" applyAlignment="1" applyProtection="1">
      <alignment horizontal="center" vertical="center"/>
      <protection locked="0"/>
    </xf>
    <xf numFmtId="0" fontId="55" fillId="0" borderId="66" xfId="0" applyFont="1" applyBorder="1" applyAlignment="1" applyProtection="1">
      <alignment horizontal="center" vertical="center"/>
      <protection locked="0"/>
    </xf>
    <xf numFmtId="0" fontId="55" fillId="0" borderId="16" xfId="0" applyFont="1" applyBorder="1" applyAlignment="1" applyProtection="1">
      <alignment horizontal="center" vertical="center"/>
      <protection locked="0"/>
    </xf>
    <xf numFmtId="0" fontId="55" fillId="22" borderId="66" xfId="0" applyFont="1" applyFill="1" applyBorder="1" applyAlignment="1" applyProtection="1">
      <alignment horizontal="center" vertical="center"/>
      <protection locked="0"/>
    </xf>
    <xf numFmtId="0" fontId="55" fillId="0" borderId="67" xfId="0" applyFont="1" applyBorder="1" applyAlignment="1" applyProtection="1">
      <alignment horizontal="center" vertical="center"/>
      <protection locked="0"/>
    </xf>
    <xf numFmtId="0" fontId="0" fillId="23" borderId="0" xfId="0" applyFill="1">
      <alignment vertical="center"/>
    </xf>
    <xf numFmtId="0" fontId="48" fillId="23" borderId="0" xfId="0" applyFont="1" applyFill="1">
      <alignment vertical="center"/>
    </xf>
    <xf numFmtId="0" fontId="49" fillId="23" borderId="0" xfId="0" applyFont="1" applyFill="1">
      <alignment vertical="center"/>
    </xf>
    <xf numFmtId="0" fontId="26" fillId="12" borderId="69" xfId="0" applyFont="1" applyFill="1" applyBorder="1">
      <alignment vertical="center"/>
    </xf>
    <xf numFmtId="0" fontId="26" fillId="3" borderId="70" xfId="0" applyFont="1" applyFill="1" applyBorder="1">
      <alignment vertical="center"/>
    </xf>
    <xf numFmtId="0" fontId="26" fillId="3" borderId="71" xfId="0" applyFont="1" applyFill="1" applyBorder="1">
      <alignment vertical="center"/>
    </xf>
    <xf numFmtId="0" fontId="26" fillId="3" borderId="72" xfId="0" applyFont="1" applyFill="1" applyBorder="1">
      <alignment vertical="center"/>
    </xf>
    <xf numFmtId="0" fontId="26" fillId="3" borderId="74" xfId="0" applyFont="1" applyFill="1" applyBorder="1">
      <alignment vertical="center"/>
    </xf>
    <xf numFmtId="0" fontId="26" fillId="3" borderId="75" xfId="0" applyFont="1" applyFill="1" applyBorder="1">
      <alignment vertical="center"/>
    </xf>
    <xf numFmtId="3" fontId="9" fillId="3" borderId="24" xfId="0" applyNumberFormat="1" applyFont="1" applyFill="1" applyBorder="1" applyProtection="1">
      <alignment vertical="center"/>
      <protection locked="0"/>
    </xf>
    <xf numFmtId="3" fontId="9" fillId="3" borderId="25" xfId="0" applyNumberFormat="1" applyFont="1" applyFill="1" applyBorder="1" applyProtection="1">
      <alignment vertical="center"/>
      <protection locked="0"/>
    </xf>
    <xf numFmtId="3" fontId="9" fillId="3" borderId="26" xfId="0" applyNumberFormat="1" applyFont="1" applyFill="1" applyBorder="1" applyProtection="1">
      <alignment vertical="center"/>
      <protection locked="0"/>
    </xf>
    <xf numFmtId="3" fontId="9" fillId="3" borderId="27" xfId="0" applyNumberFormat="1" applyFont="1" applyFill="1" applyBorder="1" applyProtection="1">
      <alignment vertical="center"/>
      <protection locked="0"/>
    </xf>
    <xf numFmtId="3" fontId="9" fillId="3" borderId="17" xfId="0" applyNumberFormat="1" applyFont="1" applyFill="1" applyBorder="1" applyProtection="1">
      <alignment vertical="center"/>
      <protection locked="0"/>
    </xf>
    <xf numFmtId="3" fontId="9" fillId="3" borderId="28" xfId="0" applyNumberFormat="1" applyFont="1" applyFill="1" applyBorder="1" applyProtection="1">
      <alignment vertical="center"/>
      <protection locked="0"/>
    </xf>
    <xf numFmtId="3" fontId="9" fillId="3" borderId="29" xfId="0" applyNumberFormat="1" applyFont="1" applyFill="1" applyBorder="1" applyProtection="1">
      <alignment vertical="center"/>
      <protection locked="0"/>
    </xf>
    <xf numFmtId="3" fontId="9" fillId="3" borderId="30" xfId="0" applyNumberFormat="1" applyFont="1" applyFill="1" applyBorder="1" applyProtection="1">
      <alignment vertical="center"/>
      <protection locked="0"/>
    </xf>
    <xf numFmtId="3" fontId="9" fillId="3" borderId="31" xfId="0" applyNumberFormat="1" applyFont="1" applyFill="1" applyBorder="1" applyProtection="1">
      <alignment vertical="center"/>
      <protection locked="0"/>
    </xf>
    <xf numFmtId="3" fontId="15" fillId="3" borderId="24" xfId="0" applyNumberFormat="1" applyFont="1" applyFill="1" applyBorder="1" applyProtection="1">
      <alignment vertical="center"/>
      <protection locked="0"/>
    </xf>
    <xf numFmtId="3" fontId="15" fillId="3" borderId="25" xfId="0" applyNumberFormat="1" applyFont="1" applyFill="1" applyBorder="1" applyProtection="1">
      <alignment vertical="center"/>
      <protection locked="0"/>
    </xf>
    <xf numFmtId="3" fontId="15" fillId="3" borderId="26" xfId="0" applyNumberFormat="1" applyFont="1" applyFill="1" applyBorder="1" applyProtection="1">
      <alignment vertical="center"/>
      <protection locked="0"/>
    </xf>
    <xf numFmtId="3" fontId="15" fillId="3" borderId="27" xfId="0" applyNumberFormat="1" applyFont="1" applyFill="1" applyBorder="1" applyProtection="1">
      <alignment vertical="center"/>
      <protection locked="0"/>
    </xf>
    <xf numFmtId="3" fontId="15" fillId="3" borderId="17" xfId="0" applyNumberFormat="1" applyFont="1" applyFill="1" applyBorder="1" applyProtection="1">
      <alignment vertical="center"/>
      <protection locked="0"/>
    </xf>
    <xf numFmtId="3" fontId="15" fillId="3" borderId="28" xfId="0" applyNumberFormat="1" applyFont="1" applyFill="1" applyBorder="1" applyProtection="1">
      <alignment vertical="center"/>
      <protection locked="0"/>
    </xf>
    <xf numFmtId="3" fontId="15" fillId="3" borderId="29" xfId="0" applyNumberFormat="1" applyFont="1" applyFill="1" applyBorder="1" applyProtection="1">
      <alignment vertical="center"/>
      <protection locked="0"/>
    </xf>
    <xf numFmtId="3" fontId="15" fillId="3" borderId="30" xfId="0" applyNumberFormat="1" applyFont="1" applyFill="1" applyBorder="1" applyProtection="1">
      <alignment vertical="center"/>
      <protection locked="0"/>
    </xf>
    <xf numFmtId="3" fontId="15" fillId="3" borderId="31" xfId="0" applyNumberFormat="1" applyFont="1" applyFill="1" applyBorder="1" applyProtection="1">
      <alignment vertical="center"/>
      <protection locked="0"/>
    </xf>
    <xf numFmtId="0" fontId="0" fillId="13" borderId="0" xfId="0" applyFill="1">
      <alignment vertical="center"/>
    </xf>
    <xf numFmtId="0" fontId="51" fillId="13" borderId="0" xfId="0" applyFont="1" applyFill="1">
      <alignment vertical="center"/>
    </xf>
    <xf numFmtId="0" fontId="52" fillId="13" borderId="0" xfId="0" applyFont="1" applyFill="1">
      <alignment vertical="center"/>
    </xf>
    <xf numFmtId="0" fontId="56" fillId="13" borderId="68" xfId="0" applyFont="1" applyFill="1" applyBorder="1" applyAlignment="1">
      <alignment horizontal="center"/>
    </xf>
    <xf numFmtId="0" fontId="56" fillId="13" borderId="0" xfId="0" applyFont="1" applyFill="1">
      <alignment vertical="center"/>
    </xf>
    <xf numFmtId="0" fontId="57" fillId="13" borderId="0" xfId="0" applyFont="1" applyFill="1" applyAlignment="1">
      <alignment horizontal="right" vertical="center"/>
    </xf>
    <xf numFmtId="0" fontId="69" fillId="4" borderId="0" xfId="0" applyFont="1" applyFill="1">
      <alignment vertical="center"/>
    </xf>
    <xf numFmtId="3" fontId="70" fillId="3" borderId="77" xfId="0" applyNumberFormat="1" applyFont="1" applyFill="1" applyBorder="1" applyAlignment="1" applyProtection="1">
      <alignment horizontal="center" vertical="center"/>
      <protection locked="0"/>
    </xf>
    <xf numFmtId="3" fontId="71" fillId="11" borderId="71" xfId="0" applyNumberFormat="1" applyFont="1" applyFill="1" applyBorder="1" applyAlignment="1">
      <alignment horizontal="center" vertical="center"/>
    </xf>
    <xf numFmtId="0" fontId="75" fillId="13" borderId="0" xfId="0" applyFont="1" applyFill="1">
      <alignment vertical="center"/>
    </xf>
    <xf numFmtId="0" fontId="62" fillId="23" borderId="0" xfId="0" applyFont="1" applyFill="1" applyAlignment="1">
      <alignment horizontal="center" vertical="center"/>
    </xf>
    <xf numFmtId="0" fontId="78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3" fontId="3" fillId="0" borderId="1" xfId="0" applyNumberFormat="1" applyFont="1" applyBorder="1">
      <alignment vertical="center"/>
    </xf>
    <xf numFmtId="9" fontId="3" fillId="0" borderId="1" xfId="0" applyNumberFormat="1" applyFont="1" applyBorder="1">
      <alignment vertical="center"/>
    </xf>
    <xf numFmtId="0" fontId="28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78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80" xfId="0" applyFont="1" applyBorder="1" applyAlignment="1">
      <alignment horizontal="center" vertical="center"/>
    </xf>
    <xf numFmtId="3" fontId="3" fillId="0" borderId="14" xfId="0" applyNumberFormat="1" applyFont="1" applyBorder="1">
      <alignment vertical="center"/>
    </xf>
    <xf numFmtId="9" fontId="3" fillId="0" borderId="14" xfId="0" applyNumberFormat="1" applyFont="1" applyBorder="1">
      <alignment vertical="center"/>
    </xf>
    <xf numFmtId="3" fontId="3" fillId="0" borderId="17" xfId="0" applyNumberFormat="1" applyFont="1" applyBorder="1">
      <alignment vertical="center"/>
    </xf>
    <xf numFmtId="9" fontId="3" fillId="0" borderId="17" xfId="0" applyNumberFormat="1" applyFont="1" applyBorder="1">
      <alignment vertical="center"/>
    </xf>
    <xf numFmtId="3" fontId="3" fillId="0" borderId="20" xfId="0" applyNumberFormat="1" applyFont="1" applyBorder="1">
      <alignment vertical="center"/>
    </xf>
    <xf numFmtId="9" fontId="3" fillId="0" borderId="20" xfId="0" applyNumberFormat="1" applyFont="1" applyBorder="1">
      <alignment vertical="center"/>
    </xf>
    <xf numFmtId="0" fontId="3" fillId="0" borderId="1" xfId="0" applyFont="1" applyBorder="1">
      <alignment vertical="center"/>
    </xf>
    <xf numFmtId="0" fontId="28" fillId="3" borderId="1" xfId="0" applyFont="1" applyFill="1" applyBorder="1" applyAlignment="1">
      <alignment horizontal="center" vertical="center"/>
    </xf>
    <xf numFmtId="0" fontId="3" fillId="0" borderId="0" xfId="0" applyFont="1">
      <alignment vertical="center"/>
    </xf>
    <xf numFmtId="0" fontId="3" fillId="0" borderId="14" xfId="0" applyFont="1" applyBorder="1">
      <alignment vertical="center"/>
    </xf>
    <xf numFmtId="0" fontId="3" fillId="0" borderId="17" xfId="0" applyFont="1" applyBorder="1">
      <alignment vertical="center"/>
    </xf>
    <xf numFmtId="0" fontId="3" fillId="0" borderId="20" xfId="0" applyFont="1" applyBorder="1">
      <alignment vertical="center"/>
    </xf>
    <xf numFmtId="0" fontId="28" fillId="3" borderId="14" xfId="0" applyFont="1" applyFill="1" applyBorder="1" applyAlignment="1">
      <alignment horizontal="center" vertical="center"/>
    </xf>
    <xf numFmtId="0" fontId="28" fillId="3" borderId="17" xfId="0" applyFont="1" applyFill="1" applyBorder="1" applyAlignment="1">
      <alignment horizontal="center" vertical="center"/>
    </xf>
    <xf numFmtId="0" fontId="28" fillId="3" borderId="20" xfId="0" applyFont="1" applyFill="1" applyBorder="1" applyAlignment="1">
      <alignment horizontal="center" vertical="center"/>
    </xf>
    <xf numFmtId="0" fontId="28" fillId="3" borderId="81" xfId="0" applyFont="1" applyFill="1" applyBorder="1" applyAlignment="1">
      <alignment horizontal="center" vertical="center"/>
    </xf>
    <xf numFmtId="0" fontId="3" fillId="0" borderId="82" xfId="0" applyFont="1" applyBorder="1">
      <alignment vertical="center"/>
    </xf>
    <xf numFmtId="0" fontId="28" fillId="3" borderId="82" xfId="0" applyFont="1" applyFill="1" applyBorder="1" applyAlignment="1">
      <alignment horizontal="center" vertical="center"/>
    </xf>
    <xf numFmtId="0" fontId="28" fillId="0" borderId="2" xfId="2" applyFont="1" applyBorder="1"/>
    <xf numFmtId="0" fontId="28" fillId="0" borderId="4" xfId="2" applyFont="1" applyBorder="1"/>
    <xf numFmtId="0" fontId="28" fillId="0" borderId="7" xfId="2" applyFont="1" applyBorder="1" applyAlignment="1">
      <alignment vertical="center"/>
    </xf>
    <xf numFmtId="0" fontId="28" fillId="0" borderId="76" xfId="2" applyFont="1" applyBorder="1" applyAlignment="1">
      <alignment vertical="center"/>
    </xf>
    <xf numFmtId="179" fontId="28" fillId="0" borderId="1" xfId="2" applyNumberFormat="1" applyFont="1" applyBorder="1" applyAlignment="1">
      <alignment vertical="center"/>
    </xf>
    <xf numFmtId="0" fontId="28" fillId="0" borderId="2" xfId="2" applyFont="1" applyBorder="1" applyAlignment="1">
      <alignment vertical="center"/>
    </xf>
    <xf numFmtId="0" fontId="28" fillId="0" borderId="9" xfId="2" applyFont="1" applyBorder="1" applyAlignment="1">
      <alignment vertical="center"/>
    </xf>
    <xf numFmtId="0" fontId="28" fillId="0" borderId="1" xfId="2" applyFont="1" applyBorder="1" applyAlignment="1">
      <alignment horizontal="center"/>
    </xf>
    <xf numFmtId="38" fontId="3" fillId="0" borderId="11" xfId="0" applyNumberFormat="1" applyFont="1" applyBorder="1">
      <alignment vertical="center"/>
    </xf>
    <xf numFmtId="0" fontId="28" fillId="0" borderId="0" xfId="2" applyFont="1"/>
    <xf numFmtId="0" fontId="28" fillId="0" borderId="0" xfId="0" applyFont="1">
      <alignment vertical="center"/>
    </xf>
    <xf numFmtId="38" fontId="28" fillId="0" borderId="1" xfId="1" applyFont="1" applyFill="1" applyBorder="1" applyAlignment="1">
      <alignment vertical="center"/>
    </xf>
    <xf numFmtId="38" fontId="28" fillId="0" borderId="1" xfId="1" applyFont="1" applyFill="1" applyBorder="1" applyAlignment="1"/>
    <xf numFmtId="0" fontId="78" fillId="0" borderId="5" xfId="0" applyFont="1" applyBorder="1" applyAlignment="1">
      <alignment horizontal="center" vertical="center"/>
    </xf>
    <xf numFmtId="3" fontId="78" fillId="0" borderId="5" xfId="0" applyNumberFormat="1" applyFont="1" applyBorder="1" applyAlignment="1">
      <alignment horizontal="center" vertical="center"/>
    </xf>
    <xf numFmtId="0" fontId="28" fillId="3" borderId="80" xfId="0" applyFont="1" applyFill="1" applyBorder="1" applyAlignment="1">
      <alignment horizontal="center" vertical="center"/>
    </xf>
    <xf numFmtId="3" fontId="3" fillId="0" borderId="82" xfId="0" applyNumberFormat="1" applyFont="1" applyBorder="1">
      <alignment vertical="center"/>
    </xf>
    <xf numFmtId="0" fontId="81" fillId="14" borderId="0" xfId="0" applyFont="1" applyFill="1" applyAlignment="1">
      <alignment horizontal="center" vertical="center"/>
    </xf>
    <xf numFmtId="0" fontId="82" fillId="15" borderId="0" xfId="0" applyFont="1" applyFill="1">
      <alignment vertical="center"/>
    </xf>
    <xf numFmtId="0" fontId="0" fillId="24" borderId="0" xfId="0" applyFill="1">
      <alignment vertical="center"/>
    </xf>
    <xf numFmtId="0" fontId="2" fillId="25" borderId="0" xfId="0" applyFont="1" applyFill="1">
      <alignment vertical="center"/>
    </xf>
    <xf numFmtId="0" fontId="26" fillId="26" borderId="0" xfId="0" applyFont="1" applyFill="1">
      <alignment vertical="center"/>
    </xf>
    <xf numFmtId="0" fontId="26" fillId="26" borderId="0" xfId="0" applyFont="1" applyFill="1" applyAlignment="1">
      <alignment vertical="center" wrapText="1"/>
    </xf>
    <xf numFmtId="0" fontId="85" fillId="26" borderId="0" xfId="0" applyFont="1" applyFill="1">
      <alignment vertical="center"/>
    </xf>
    <xf numFmtId="176" fontId="9" fillId="2" borderId="1" xfId="0" applyNumberFormat="1" applyFont="1" applyFill="1" applyBorder="1" applyAlignment="1">
      <alignment horizontal="center" vertical="center"/>
    </xf>
    <xf numFmtId="176" fontId="15" fillId="2" borderId="5" xfId="0" applyNumberFormat="1" applyFont="1" applyFill="1" applyBorder="1" applyAlignment="1">
      <alignment horizontal="center" vertical="center"/>
    </xf>
    <xf numFmtId="176" fontId="9" fillId="2" borderId="8" xfId="0" applyNumberFormat="1" applyFont="1" applyFill="1" applyBorder="1" applyAlignment="1">
      <alignment horizontal="center" vertical="center"/>
    </xf>
    <xf numFmtId="176" fontId="10" fillId="3" borderId="77" xfId="0" applyNumberFormat="1" applyFont="1" applyFill="1" applyBorder="1" applyAlignment="1" applyProtection="1">
      <alignment horizontal="center" vertical="center"/>
      <protection locked="0"/>
    </xf>
    <xf numFmtId="176" fontId="34" fillId="12" borderId="36" xfId="0" applyNumberFormat="1" applyFont="1" applyFill="1" applyBorder="1" applyAlignment="1">
      <alignment horizontal="right" vertical="center" shrinkToFit="1"/>
    </xf>
    <xf numFmtId="0" fontId="74" fillId="23" borderId="0" xfId="3" applyFill="1" applyAlignment="1">
      <alignment vertical="center"/>
    </xf>
    <xf numFmtId="0" fontId="74" fillId="15" borderId="0" xfId="3" quotePrefix="1" applyFill="1" applyAlignment="1">
      <alignment vertical="center"/>
    </xf>
    <xf numFmtId="0" fontId="74" fillId="15" borderId="0" xfId="3" applyFill="1" applyAlignment="1">
      <alignment vertical="center"/>
    </xf>
    <xf numFmtId="0" fontId="80" fillId="23" borderId="0" xfId="0" applyFont="1" applyFill="1" applyAlignment="1">
      <alignment horizontal="left" vertical="center"/>
    </xf>
    <xf numFmtId="0" fontId="77" fillId="3" borderId="0" xfId="0" applyFont="1" applyFill="1" applyAlignment="1">
      <alignment horizontal="center" vertical="center"/>
    </xf>
    <xf numFmtId="0" fontId="77" fillId="3" borderId="79" xfId="0" applyFont="1" applyFill="1" applyBorder="1" applyAlignment="1" applyProtection="1">
      <alignment horizontal="left" vertical="center"/>
      <protection locked="0"/>
    </xf>
    <xf numFmtId="0" fontId="77" fillId="3" borderId="78" xfId="0" applyFont="1" applyFill="1" applyBorder="1" applyAlignment="1" applyProtection="1">
      <alignment horizontal="left" vertical="center"/>
      <protection locked="0"/>
    </xf>
    <xf numFmtId="0" fontId="49" fillId="23" borderId="0" xfId="0" applyFont="1" applyFill="1" applyAlignment="1">
      <alignment vertical="center" shrinkToFit="1"/>
    </xf>
    <xf numFmtId="0" fontId="0" fillId="0" borderId="0" xfId="0" applyAlignment="1">
      <alignment vertical="center" shrinkToFit="1"/>
    </xf>
    <xf numFmtId="0" fontId="0" fillId="23" borderId="0" xfId="0" applyFill="1" applyAlignment="1">
      <alignment vertical="center" shrinkToFit="1"/>
    </xf>
    <xf numFmtId="0" fontId="15" fillId="2" borderId="2" xfId="0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/>
    </xf>
    <xf numFmtId="0" fontId="15" fillId="2" borderId="7" xfId="0" applyFont="1" applyFill="1" applyBorder="1" applyAlignment="1">
      <alignment horizontal="center" vertical="center" wrapText="1"/>
    </xf>
    <xf numFmtId="0" fontId="15" fillId="2" borderId="11" xfId="0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74" fillId="3" borderId="0" xfId="3" applyFill="1" applyAlignment="1">
      <alignment horizontal="left" vertical="center"/>
    </xf>
    <xf numFmtId="0" fontId="1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center" vertical="center" wrapText="1"/>
    </xf>
    <xf numFmtId="0" fontId="21" fillId="2" borderId="7" xfId="0" applyFont="1" applyFill="1" applyBorder="1" applyAlignment="1">
      <alignment horizontal="center" vertical="center" wrapText="1"/>
    </xf>
    <xf numFmtId="0" fontId="21" fillId="2" borderId="8" xfId="0" applyFont="1" applyFill="1" applyBorder="1" applyAlignment="1">
      <alignment horizontal="center" vertical="center" wrapText="1"/>
    </xf>
    <xf numFmtId="0" fontId="21" fillId="2" borderId="9" xfId="0" applyFont="1" applyFill="1" applyBorder="1" applyAlignment="1">
      <alignment horizontal="center" vertical="center" wrapText="1"/>
    </xf>
    <xf numFmtId="0" fontId="21" fillId="2" borderId="10" xfId="0" applyFont="1" applyFill="1" applyBorder="1" applyAlignment="1">
      <alignment horizontal="center" vertical="center" wrapText="1"/>
    </xf>
    <xf numFmtId="0" fontId="39" fillId="4" borderId="0" xfId="0" applyFont="1" applyFill="1" applyAlignment="1">
      <alignment horizontal="center" vertical="center" shrinkToFit="1"/>
    </xf>
    <xf numFmtId="0" fontId="46" fillId="3" borderId="0" xfId="0" applyFont="1" applyFill="1" applyAlignment="1">
      <alignment vertical="center" wrapText="1"/>
    </xf>
    <xf numFmtId="0" fontId="46" fillId="3" borderId="40" xfId="0" applyFont="1" applyFill="1" applyBorder="1" applyAlignment="1">
      <alignment vertical="center" wrapText="1"/>
    </xf>
    <xf numFmtId="0" fontId="40" fillId="13" borderId="0" xfId="0" applyFont="1" applyFill="1" applyAlignment="1">
      <alignment horizontal="left" vertical="center"/>
    </xf>
    <xf numFmtId="3" fontId="41" fillId="3" borderId="42" xfId="0" applyNumberFormat="1" applyFont="1" applyFill="1" applyBorder="1" applyAlignment="1">
      <alignment horizontal="center" vertical="center"/>
    </xf>
    <xf numFmtId="3" fontId="41" fillId="3" borderId="43" xfId="0" applyNumberFormat="1" applyFont="1" applyFill="1" applyBorder="1" applyAlignment="1">
      <alignment horizontal="center" vertical="center"/>
    </xf>
    <xf numFmtId="3" fontId="41" fillId="3" borderId="44" xfId="0" applyNumberFormat="1" applyFont="1" applyFill="1" applyBorder="1" applyAlignment="1">
      <alignment horizontal="center" vertical="center"/>
    </xf>
    <xf numFmtId="3" fontId="41" fillId="3" borderId="45" xfId="0" applyNumberFormat="1" applyFont="1" applyFill="1" applyBorder="1" applyAlignment="1">
      <alignment horizontal="center" vertical="center"/>
    </xf>
    <xf numFmtId="0" fontId="35" fillId="12" borderId="0" xfId="0" applyFont="1" applyFill="1" applyAlignment="1">
      <alignment wrapText="1"/>
    </xf>
    <xf numFmtId="0" fontId="36" fillId="13" borderId="0" xfId="0" applyFont="1" applyFill="1" applyAlignment="1">
      <alignment horizontal="center" vertical="top" wrapText="1"/>
    </xf>
    <xf numFmtId="0" fontId="34" fillId="13" borderId="0" xfId="0" applyFont="1" applyFill="1" applyAlignment="1">
      <alignment horizontal="right" vertical="center"/>
    </xf>
    <xf numFmtId="0" fontId="83" fillId="26" borderId="0" xfId="0" applyFont="1" applyFill="1" applyAlignment="1">
      <alignment horizontal="left" vertical="center" shrinkToFit="1"/>
    </xf>
    <xf numFmtId="0" fontId="84" fillId="26" borderId="0" xfId="0" applyFont="1" applyFill="1" applyAlignment="1">
      <alignment horizontal="center" vertical="center" shrinkToFit="1"/>
    </xf>
    <xf numFmtId="0" fontId="68" fillId="12" borderId="0" xfId="0" applyFont="1" applyFill="1" applyAlignment="1">
      <alignment horizontal="left" vertical="top" wrapText="1"/>
    </xf>
    <xf numFmtId="180" fontId="64" fillId="3" borderId="73" xfId="1" applyNumberFormat="1" applyFont="1" applyFill="1" applyBorder="1" applyAlignment="1">
      <alignment horizontal="right" vertical="center"/>
    </xf>
    <xf numFmtId="180" fontId="64" fillId="3" borderId="74" xfId="1" applyNumberFormat="1" applyFont="1" applyFill="1" applyBorder="1" applyAlignment="1">
      <alignment horizontal="right" vertical="center"/>
    </xf>
    <xf numFmtId="0" fontId="86" fillId="16" borderId="62" xfId="0" applyFont="1" applyFill="1" applyBorder="1" applyAlignment="1">
      <alignment horizontal="left" vertical="center" shrinkToFit="1"/>
    </xf>
    <xf numFmtId="0" fontId="86" fillId="16" borderId="61" xfId="0" applyFont="1" applyFill="1" applyBorder="1" applyAlignment="1">
      <alignment horizontal="left" vertical="center" shrinkToFit="1"/>
    </xf>
    <xf numFmtId="0" fontId="61" fillId="16" borderId="9" xfId="0" applyFont="1" applyFill="1" applyBorder="1" applyAlignment="1">
      <alignment horizontal="center" vertical="center"/>
    </xf>
    <xf numFmtId="0" fontId="61" fillId="16" borderId="65" xfId="0" applyFont="1" applyFill="1" applyBorder="1" applyAlignment="1">
      <alignment horizontal="center" vertical="center"/>
    </xf>
    <xf numFmtId="0" fontId="61" fillId="16" borderId="10" xfId="0" applyFont="1" applyFill="1" applyBorder="1" applyAlignment="1">
      <alignment horizontal="center" vertical="center"/>
    </xf>
    <xf numFmtId="177" fontId="86" fillId="17" borderId="15" xfId="0" applyNumberFormat="1" applyFont="1" applyFill="1" applyBorder="1" applyAlignment="1">
      <alignment horizontal="center" vertical="center"/>
    </xf>
    <xf numFmtId="177" fontId="86" fillId="17" borderId="84" xfId="0" applyNumberFormat="1" applyFont="1" applyFill="1" applyBorder="1" applyAlignment="1">
      <alignment horizontal="center" vertical="center"/>
    </xf>
    <xf numFmtId="177" fontId="86" fillId="17" borderId="15" xfId="0" applyNumberFormat="1" applyFont="1" applyFill="1" applyBorder="1" applyAlignment="1">
      <alignment horizontal="right" vertical="center"/>
    </xf>
    <xf numFmtId="177" fontId="86" fillId="17" borderId="84" xfId="0" applyNumberFormat="1" applyFont="1" applyFill="1" applyBorder="1" applyAlignment="1">
      <alignment horizontal="right" vertical="center"/>
    </xf>
    <xf numFmtId="178" fontId="86" fillId="16" borderId="59" xfId="0" applyNumberFormat="1" applyFont="1" applyFill="1" applyBorder="1" applyAlignment="1">
      <alignment horizontal="center" vertical="center"/>
    </xf>
    <xf numFmtId="178" fontId="86" fillId="16" borderId="84" xfId="0" applyNumberFormat="1" applyFont="1" applyFill="1" applyBorder="1" applyAlignment="1">
      <alignment horizontal="center" vertical="center"/>
    </xf>
    <xf numFmtId="178" fontId="86" fillId="17" borderId="59" xfId="0" applyNumberFormat="1" applyFont="1" applyFill="1" applyBorder="1" applyAlignment="1">
      <alignment horizontal="center" vertical="center"/>
    </xf>
    <xf numFmtId="178" fontId="86" fillId="17" borderId="84" xfId="0" applyNumberFormat="1" applyFont="1" applyFill="1" applyBorder="1" applyAlignment="1">
      <alignment horizontal="center" vertical="center"/>
    </xf>
    <xf numFmtId="178" fontId="86" fillId="16" borderId="59" xfId="0" applyNumberFormat="1" applyFont="1" applyFill="1" applyBorder="1" applyAlignment="1">
      <alignment horizontal="right" vertical="center"/>
    </xf>
    <xf numFmtId="178" fontId="86" fillId="16" borderId="84" xfId="0" applyNumberFormat="1" applyFont="1" applyFill="1" applyBorder="1" applyAlignment="1">
      <alignment horizontal="right" vertical="center"/>
    </xf>
    <xf numFmtId="178" fontId="86" fillId="17" borderId="59" xfId="0" applyNumberFormat="1" applyFont="1" applyFill="1" applyBorder="1" applyAlignment="1">
      <alignment horizontal="right" vertical="center"/>
    </xf>
    <xf numFmtId="178" fontId="86" fillId="17" borderId="84" xfId="0" applyNumberFormat="1" applyFont="1" applyFill="1" applyBorder="1" applyAlignment="1">
      <alignment horizontal="right" vertical="center"/>
    </xf>
    <xf numFmtId="0" fontId="86" fillId="16" borderId="59" xfId="0" applyFont="1" applyFill="1" applyBorder="1" applyAlignment="1">
      <alignment horizontal="left" vertical="center" shrinkToFit="1"/>
    </xf>
    <xf numFmtId="0" fontId="86" fillId="16" borderId="22" xfId="0" applyFont="1" applyFill="1" applyBorder="1" applyAlignment="1">
      <alignment horizontal="left" vertical="center" shrinkToFit="1"/>
    </xf>
    <xf numFmtId="0" fontId="86" fillId="17" borderId="59" xfId="0" applyFont="1" applyFill="1" applyBorder="1" applyAlignment="1">
      <alignment horizontal="left" vertical="center" shrinkToFit="1"/>
    </xf>
    <xf numFmtId="0" fontId="86" fillId="17" borderId="22" xfId="0" applyFont="1" applyFill="1" applyBorder="1" applyAlignment="1">
      <alignment horizontal="left" vertical="center" shrinkToFit="1"/>
    </xf>
    <xf numFmtId="177" fontId="86" fillId="16" borderId="60" xfId="0" applyNumberFormat="1" applyFont="1" applyFill="1" applyBorder="1" applyAlignment="1">
      <alignment horizontal="center" vertical="center"/>
    </xf>
    <xf numFmtId="177" fontId="86" fillId="16" borderId="85" xfId="0" applyNumberFormat="1" applyFont="1" applyFill="1" applyBorder="1" applyAlignment="1">
      <alignment horizontal="center" vertical="center"/>
    </xf>
    <xf numFmtId="178" fontId="86" fillId="16" borderId="62" xfId="0" applyNumberFormat="1" applyFont="1" applyFill="1" applyBorder="1" applyAlignment="1">
      <alignment horizontal="center" vertical="center"/>
    </xf>
    <xf numFmtId="178" fontId="86" fillId="16" borderId="85" xfId="0" applyNumberFormat="1" applyFont="1" applyFill="1" applyBorder="1" applyAlignment="1">
      <alignment horizontal="center" vertical="center"/>
    </xf>
    <xf numFmtId="0" fontId="60" fillId="21" borderId="7" xfId="0" applyFont="1" applyFill="1" applyBorder="1" applyAlignment="1">
      <alignment horizontal="center" vertical="center"/>
    </xf>
    <xf numFmtId="0" fontId="60" fillId="21" borderId="11" xfId="0" applyFont="1" applyFill="1" applyBorder="1" applyAlignment="1">
      <alignment horizontal="center" vertical="center"/>
    </xf>
    <xf numFmtId="0" fontId="60" fillId="21" borderId="8" xfId="0" applyFont="1" applyFill="1" applyBorder="1" applyAlignment="1">
      <alignment horizontal="center" vertical="center"/>
    </xf>
    <xf numFmtId="177" fontId="86" fillId="16" borderId="15" xfId="0" applyNumberFormat="1" applyFont="1" applyFill="1" applyBorder="1" applyAlignment="1">
      <alignment horizontal="right" vertical="center"/>
    </xf>
    <xf numFmtId="177" fontId="86" fillId="16" borderId="84" xfId="0" applyNumberFormat="1" applyFont="1" applyFill="1" applyBorder="1" applyAlignment="1">
      <alignment horizontal="right" vertical="center"/>
    </xf>
    <xf numFmtId="0" fontId="53" fillId="2" borderId="53" xfId="0" applyFont="1" applyFill="1" applyBorder="1" applyAlignment="1">
      <alignment horizontal="center" vertical="center"/>
    </xf>
    <xf numFmtId="0" fontId="53" fillId="2" borderId="54" xfId="0" applyFont="1" applyFill="1" applyBorder="1" applyAlignment="1">
      <alignment horizontal="center" vertical="center"/>
    </xf>
    <xf numFmtId="0" fontId="53" fillId="2" borderId="46" xfId="0" applyFont="1" applyFill="1" applyBorder="1" applyAlignment="1">
      <alignment horizontal="center" vertical="center" shrinkToFit="1"/>
    </xf>
    <xf numFmtId="0" fontId="53" fillId="2" borderId="50" xfId="0" applyFont="1" applyFill="1" applyBorder="1" applyAlignment="1">
      <alignment horizontal="center" vertical="center" shrinkToFit="1"/>
    </xf>
    <xf numFmtId="0" fontId="53" fillId="2" borderId="52" xfId="0" applyFont="1" applyFill="1" applyBorder="1" applyAlignment="1">
      <alignment horizontal="center" vertical="center"/>
    </xf>
    <xf numFmtId="177" fontId="86" fillId="16" borderId="56" xfId="0" applyNumberFormat="1" applyFont="1" applyFill="1" applyBorder="1" applyAlignment="1">
      <alignment horizontal="right" vertical="center" wrapText="1"/>
    </xf>
    <xf numFmtId="177" fontId="86" fillId="16" borderId="83" xfId="0" applyNumberFormat="1" applyFont="1" applyFill="1" applyBorder="1" applyAlignment="1">
      <alignment horizontal="right" vertical="center"/>
    </xf>
    <xf numFmtId="0" fontId="53" fillId="16" borderId="56" xfId="0" applyFont="1" applyFill="1" applyBorder="1">
      <alignment vertical="center"/>
    </xf>
    <xf numFmtId="0" fontId="53" fillId="16" borderId="57" xfId="0" applyFont="1" applyFill="1" applyBorder="1">
      <alignment vertical="center"/>
    </xf>
    <xf numFmtId="178" fontId="86" fillId="16" borderId="58" xfId="0" applyNumberFormat="1" applyFont="1" applyFill="1" applyBorder="1" applyAlignment="1">
      <alignment horizontal="right" vertical="center" wrapText="1"/>
    </xf>
    <xf numFmtId="178" fontId="86" fillId="16" borderId="83" xfId="0" applyNumberFormat="1" applyFont="1" applyFill="1" applyBorder="1" applyAlignment="1">
      <alignment horizontal="right" vertical="center"/>
    </xf>
    <xf numFmtId="178" fontId="86" fillId="17" borderId="59" xfId="0" applyNumberFormat="1" applyFont="1" applyFill="1" applyBorder="1" applyAlignment="1">
      <alignment horizontal="right" vertical="center" wrapText="1"/>
    </xf>
    <xf numFmtId="0" fontId="53" fillId="2" borderId="48" xfId="0" applyFont="1" applyFill="1" applyBorder="1" applyAlignment="1">
      <alignment horizontal="center" vertical="center"/>
    </xf>
    <xf numFmtId="0" fontId="53" fillId="2" borderId="49" xfId="0" applyFont="1" applyFill="1" applyBorder="1" applyAlignment="1">
      <alignment horizontal="center" vertical="center"/>
    </xf>
    <xf numFmtId="0" fontId="53" fillId="2" borderId="47" xfId="0" applyFont="1" applyFill="1" applyBorder="1" applyAlignment="1">
      <alignment horizontal="center" vertical="center"/>
    </xf>
    <xf numFmtId="0" fontId="53" fillId="2" borderId="51" xfId="0" applyFont="1" applyFill="1" applyBorder="1" applyAlignment="1">
      <alignment horizontal="center" vertical="center"/>
    </xf>
    <xf numFmtId="0" fontId="86" fillId="16" borderId="58" xfId="0" applyFont="1" applyFill="1" applyBorder="1" applyAlignment="1">
      <alignment horizontal="left" vertical="center" shrinkToFit="1"/>
    </xf>
    <xf numFmtId="0" fontId="86" fillId="16" borderId="57" xfId="0" applyFont="1" applyFill="1" applyBorder="1" applyAlignment="1">
      <alignment horizontal="left" vertical="center" shrinkToFit="1"/>
    </xf>
    <xf numFmtId="0" fontId="53" fillId="16" borderId="15" xfId="0" applyFont="1" applyFill="1" applyBorder="1">
      <alignment vertical="center"/>
    </xf>
    <xf numFmtId="0" fontId="53" fillId="16" borderId="22" xfId="0" applyFont="1" applyFill="1" applyBorder="1">
      <alignment vertical="center"/>
    </xf>
    <xf numFmtId="0" fontId="53" fillId="17" borderId="15" xfId="0" applyFont="1" applyFill="1" applyBorder="1">
      <alignment vertical="center"/>
    </xf>
    <xf numFmtId="0" fontId="53" fillId="17" borderId="22" xfId="0" applyFont="1" applyFill="1" applyBorder="1">
      <alignment vertical="center"/>
    </xf>
    <xf numFmtId="177" fontId="86" fillId="17" borderId="15" xfId="0" applyNumberFormat="1" applyFont="1" applyFill="1" applyBorder="1" applyAlignment="1">
      <alignment horizontal="right" vertical="center" wrapText="1"/>
    </xf>
    <xf numFmtId="0" fontId="53" fillId="16" borderId="60" xfId="0" applyFont="1" applyFill="1" applyBorder="1">
      <alignment vertical="center"/>
    </xf>
    <xf numFmtId="0" fontId="53" fillId="16" borderId="61" xfId="0" applyFont="1" applyFill="1" applyBorder="1">
      <alignment vertical="center"/>
    </xf>
    <xf numFmtId="177" fontId="86" fillId="16" borderId="15" xfId="0" applyNumberFormat="1" applyFont="1" applyFill="1" applyBorder="1" applyAlignment="1">
      <alignment horizontal="center" vertical="center"/>
    </xf>
    <xf numFmtId="177" fontId="86" fillId="16" borderId="84" xfId="0" applyNumberFormat="1" applyFont="1" applyFill="1" applyBorder="1" applyAlignment="1">
      <alignment horizontal="center" vertical="center"/>
    </xf>
    <xf numFmtId="0" fontId="60" fillId="20" borderId="7" xfId="0" applyFont="1" applyFill="1" applyBorder="1" applyAlignment="1">
      <alignment horizontal="center" vertical="center"/>
    </xf>
    <xf numFmtId="0" fontId="60" fillId="20" borderId="11" xfId="0" applyFont="1" applyFill="1" applyBorder="1" applyAlignment="1">
      <alignment horizontal="center" vertical="center"/>
    </xf>
    <xf numFmtId="0" fontId="60" fillId="20" borderId="8" xfId="0" applyFont="1" applyFill="1" applyBorder="1" applyAlignment="1">
      <alignment horizontal="center" vertical="center"/>
    </xf>
    <xf numFmtId="0" fontId="59" fillId="18" borderId="7" xfId="0" applyFont="1" applyFill="1" applyBorder="1" applyAlignment="1">
      <alignment horizontal="center" vertical="center"/>
    </xf>
    <xf numFmtId="0" fontId="59" fillId="18" borderId="11" xfId="0" applyFont="1" applyFill="1" applyBorder="1" applyAlignment="1">
      <alignment horizontal="center" vertical="center"/>
    </xf>
    <xf numFmtId="0" fontId="59" fillId="18" borderId="8" xfId="0" applyFont="1" applyFill="1" applyBorder="1" applyAlignment="1">
      <alignment horizontal="center" vertical="center"/>
    </xf>
    <xf numFmtId="0" fontId="59" fillId="19" borderId="7" xfId="0" applyFont="1" applyFill="1" applyBorder="1" applyAlignment="1">
      <alignment horizontal="center" vertical="center"/>
    </xf>
    <xf numFmtId="0" fontId="59" fillId="19" borderId="11" xfId="0" applyFont="1" applyFill="1" applyBorder="1" applyAlignment="1">
      <alignment horizontal="center" vertical="center"/>
    </xf>
    <xf numFmtId="0" fontId="59" fillId="19" borderId="8" xfId="0" applyFont="1" applyFill="1" applyBorder="1" applyAlignment="1">
      <alignment horizontal="center" vertical="center"/>
    </xf>
    <xf numFmtId="0" fontId="74" fillId="13" borderId="0" xfId="3" applyFill="1" applyAlignment="1">
      <alignment vertical="center"/>
    </xf>
    <xf numFmtId="0" fontId="58" fillId="16" borderId="63" xfId="0" applyFont="1" applyFill="1" applyBorder="1" applyAlignment="1">
      <alignment horizontal="center" vertical="center"/>
    </xf>
    <xf numFmtId="0" fontId="58" fillId="16" borderId="64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78" fillId="0" borderId="5" xfId="0" applyFont="1" applyBorder="1" applyAlignment="1">
      <alignment horizontal="center" vertical="center"/>
    </xf>
    <xf numFmtId="0" fontId="78" fillId="0" borderId="80" xfId="0" applyFont="1" applyBorder="1" applyAlignment="1">
      <alignment horizontal="center" vertical="center"/>
    </xf>
    <xf numFmtId="0" fontId="78" fillId="0" borderId="6" xfId="0" applyFont="1" applyBorder="1" applyAlignment="1">
      <alignment horizontal="center" vertical="center"/>
    </xf>
    <xf numFmtId="38" fontId="28" fillId="0" borderId="3" xfId="2" applyNumberFormat="1" applyFont="1" applyBorder="1" applyAlignment="1">
      <alignment horizontal="right" vertical="center"/>
    </xf>
    <xf numFmtId="38" fontId="28" fillId="0" borderId="4" xfId="2" applyNumberFormat="1" applyFont="1" applyBorder="1" applyAlignment="1">
      <alignment horizontal="right" vertical="center"/>
    </xf>
    <xf numFmtId="0" fontId="78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</cellXfs>
  <cellStyles count="4">
    <cellStyle name="ハイパーリンク" xfId="3" builtinId="8"/>
    <cellStyle name="桁区切り" xfId="1" builtinId="6"/>
    <cellStyle name="標準" xfId="0" builtinId="0"/>
    <cellStyle name="標準 3" xfId="2" xr:uid="{00000000-0005-0000-0000-000003000000}"/>
  </cellStyles>
  <dxfs count="16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</dxfs>
  <tableStyles count="0" defaultTableStyle="TableStyleMedium2" defaultPivotStyle="PivotStyleLight16"/>
  <colors>
    <mruColors>
      <color rgb="FFCCFFCC"/>
      <color rgb="FFFFCCFF"/>
      <color rgb="FFFFE5FF"/>
      <color rgb="FFFFFFD5"/>
      <color rgb="FFFF99CC"/>
      <color rgb="FFFFFFFF"/>
      <color rgb="FFCCFFFF"/>
      <color rgb="FF66FFFF"/>
      <color rgb="FFFFFFE7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8" Type="http://schemas.openxmlformats.org/officeDocument/2006/relationships/styles" Target="styles.xml" /><Relationship Id="rId3" Type="http://schemas.openxmlformats.org/officeDocument/2006/relationships/worksheet" Target="worksheets/sheet3.xml" /><Relationship Id="rId7" Type="http://schemas.openxmlformats.org/officeDocument/2006/relationships/theme" Target="theme/theme1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5" Type="http://schemas.openxmlformats.org/officeDocument/2006/relationships/worksheet" Target="worksheets/sheet5.xml" /><Relationship Id="rId10" Type="http://schemas.openxmlformats.org/officeDocument/2006/relationships/calcChain" Target="calcChain.xml" /><Relationship Id="rId4" Type="http://schemas.openxmlformats.org/officeDocument/2006/relationships/worksheet" Target="worksheets/sheet4.xml" /><Relationship Id="rId9" Type="http://schemas.openxmlformats.org/officeDocument/2006/relationships/sharedStrings" Target="sharedStrings.xml" 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3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6.xml"/><Relationship Id="rId1" Type="http://schemas.openxmlformats.org/officeDocument/2006/relationships/image" Target="../media/image8.jpeg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6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0.xml"/><Relationship Id="rId1" Type="http://schemas.openxmlformats.org/officeDocument/2006/relationships/image" Target="../media/image8.jpe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rAngAx val="1"/>
    </c:view3D>
    <c:floor>
      <c:thickness val="0"/>
      <c:spPr>
        <a:solidFill>
          <a:schemeClr val="bg1"/>
        </a:solidFill>
      </c:spPr>
    </c:floor>
    <c:sideWall>
      <c:thickness val="0"/>
      <c:spPr>
        <a:solidFill>
          <a:schemeClr val="bg1"/>
        </a:solidFill>
      </c:spPr>
    </c:sideWall>
    <c:backWall>
      <c:thickness val="0"/>
      <c:spPr>
        <a:solidFill>
          <a:schemeClr val="bg1"/>
        </a:solidFill>
      </c:spPr>
    </c:backWall>
    <c:plotArea>
      <c:layout>
        <c:manualLayout>
          <c:layoutTarget val="inner"/>
          <c:xMode val="edge"/>
          <c:yMode val="edge"/>
          <c:x val="0.1689374269005848"/>
          <c:y val="4.7961764705882357E-2"/>
          <c:w val="0.8029166666666665"/>
          <c:h val="0.83793431372549032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H26データシート!$B$64</c:f>
              <c:strCache>
                <c:ptCount val="1"/>
                <c:pt idx="0">
                  <c:v>電気</c:v>
                </c:pt>
              </c:strCache>
            </c:strRef>
          </c:tx>
          <c:spPr>
            <a:solidFill>
              <a:srgbClr val="FFFF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bg1">
                        <a:lumMod val="50000"/>
                      </a:schemeClr>
                    </a:solidFill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"/>
              <c:pt idx="0">
                <c:v>前年</c:v>
              </c:pt>
              <c:pt idx="1">
                <c:v>今年</c:v>
              </c:pt>
            </c:strLit>
          </c:cat>
          <c:val>
            <c:numRef>
              <c:f>(H26データシート!$F$64,H26データシート!$K$64)</c:f>
              <c:numCache>
                <c:formatCode>#,##0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89-4AE3-8712-322159544F87}"/>
            </c:ext>
          </c:extLst>
        </c:ser>
        <c:ser>
          <c:idx val="1"/>
          <c:order val="1"/>
          <c:tx>
            <c:strRef>
              <c:f>H26データシート!$B$65</c:f>
              <c:strCache>
                <c:ptCount val="1"/>
                <c:pt idx="0">
                  <c:v>ガス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"/>
              <c:pt idx="0">
                <c:v>前年</c:v>
              </c:pt>
              <c:pt idx="1">
                <c:v>今年</c:v>
              </c:pt>
            </c:strLit>
          </c:cat>
          <c:val>
            <c:numRef>
              <c:f>(H26データシート!$F$65,H26データシート!$K$65)</c:f>
              <c:numCache>
                <c:formatCode>#,##0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189-4AE3-8712-322159544F87}"/>
            </c:ext>
          </c:extLst>
        </c:ser>
        <c:ser>
          <c:idx val="3"/>
          <c:order val="2"/>
          <c:tx>
            <c:strRef>
              <c:f>H26データシート!$B$66</c:f>
              <c:strCache>
                <c:ptCount val="1"/>
                <c:pt idx="0">
                  <c:v>水道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"/>
              <c:pt idx="0">
                <c:v>前年</c:v>
              </c:pt>
              <c:pt idx="1">
                <c:v>今年</c:v>
              </c:pt>
            </c:strLit>
          </c:cat>
          <c:val>
            <c:numRef>
              <c:f>(H26データシート!$F$66,H26データシート!$K$66)</c:f>
              <c:numCache>
                <c:formatCode>#,##0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189-4AE3-8712-322159544F87}"/>
            </c:ext>
          </c:extLst>
        </c:ser>
        <c:ser>
          <c:idx val="4"/>
          <c:order val="3"/>
          <c:tx>
            <c:strRef>
              <c:f>H26データシート!$B$67</c:f>
              <c:strCache>
                <c:ptCount val="1"/>
                <c:pt idx="0">
                  <c:v>自動車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"/>
              <c:pt idx="0">
                <c:v>前年</c:v>
              </c:pt>
              <c:pt idx="1">
                <c:v>今年</c:v>
              </c:pt>
            </c:strLit>
          </c:cat>
          <c:val>
            <c:numRef>
              <c:f>(H26データシート!$F$67,H26データシート!$K$67)</c:f>
              <c:numCache>
                <c:formatCode>#,##0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189-4AE3-8712-322159544F87}"/>
            </c:ext>
          </c:extLst>
        </c:ser>
        <c:ser>
          <c:idx val="6"/>
          <c:order val="4"/>
          <c:tx>
            <c:strRef>
              <c:f>H26データシート!$B$68</c:f>
              <c:strCache>
                <c:ptCount val="1"/>
                <c:pt idx="0">
                  <c:v>灯油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"/>
              <c:pt idx="0">
                <c:v>前年</c:v>
              </c:pt>
              <c:pt idx="1">
                <c:v>今年</c:v>
              </c:pt>
            </c:strLit>
          </c:cat>
          <c:val>
            <c:numRef>
              <c:f>(H26データシート!$F$68,H26データシート!$K$68)</c:f>
              <c:numCache>
                <c:formatCode>#,##0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189-4AE3-8712-322159544F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9905792"/>
        <c:axId val="69919872"/>
        <c:axId val="0"/>
      </c:bar3DChart>
      <c:catAx>
        <c:axId val="69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rgbClr val="00B050"/>
                </a:solidFill>
              </a:defRPr>
            </a:pPr>
            <a:endParaRPr lang="ja-JP"/>
          </a:p>
        </c:txPr>
        <c:crossAx val="69919872"/>
        <c:crosses val="autoZero"/>
        <c:auto val="1"/>
        <c:lblAlgn val="ctr"/>
        <c:lblOffset val="100"/>
        <c:noMultiLvlLbl val="0"/>
      </c:catAx>
      <c:valAx>
        <c:axId val="69919872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rgbClr val="00B050"/>
                </a:solidFill>
              </a:defRPr>
            </a:pPr>
            <a:endParaRPr lang="ja-JP"/>
          </a:p>
        </c:txPr>
        <c:crossAx val="69905792"/>
        <c:crosses val="autoZero"/>
        <c:crossBetween val="between"/>
      </c:valAx>
    </c:plotArea>
    <c:plotVisOnly val="1"/>
    <c:dispBlanksAs val="gap"/>
    <c:showDLblsOverMax val="0"/>
  </c:chart>
  <c:spPr>
    <a:noFill/>
    <a:ln w="76200" cap="rnd">
      <a:noFill/>
      <a:prstDash val="sysDot"/>
    </a:ln>
  </c:spPr>
  <c:txPr>
    <a:bodyPr/>
    <a:lstStyle/>
    <a:p>
      <a:pPr>
        <a:defRPr sz="1000"/>
      </a:pPr>
      <a:endParaRPr lang="ja-JP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rAngAx val="1"/>
    </c:view3D>
    <c:floor>
      <c:thickness val="0"/>
      <c:spPr>
        <a:solidFill>
          <a:schemeClr val="bg1"/>
        </a:solidFill>
      </c:spPr>
    </c:floor>
    <c:sideWall>
      <c:thickness val="0"/>
      <c:spPr>
        <a:solidFill>
          <a:schemeClr val="bg1"/>
        </a:solidFill>
      </c:spPr>
    </c:sideWall>
    <c:backWall>
      <c:thickness val="0"/>
      <c:spPr>
        <a:solidFill>
          <a:schemeClr val="bg1"/>
        </a:solidFill>
      </c:spPr>
    </c:backWall>
    <c:plotArea>
      <c:layout>
        <c:manualLayout>
          <c:layoutTarget val="inner"/>
          <c:xMode val="edge"/>
          <c:yMode val="edge"/>
          <c:x val="0.1689374269005848"/>
          <c:y val="4.7961764705882357E-2"/>
          <c:w val="0.8029166666666665"/>
          <c:h val="0.83793431372549032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H26データシート!$B$58</c:f>
              <c:strCache>
                <c:ptCount val="1"/>
                <c:pt idx="0">
                  <c:v>電気</c:v>
                </c:pt>
              </c:strCache>
            </c:strRef>
          </c:tx>
          <c:spPr>
            <a:solidFill>
              <a:srgbClr val="FFFF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bg1">
                        <a:lumMod val="50000"/>
                      </a:schemeClr>
                    </a:solidFill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"/>
              <c:pt idx="0">
                <c:v>前年</c:v>
              </c:pt>
              <c:pt idx="1">
                <c:v>今年</c:v>
              </c:pt>
            </c:strLit>
          </c:cat>
          <c:val>
            <c:numRef>
              <c:f>(H26データシート!$F$58,H26データシート!$K$58)</c:f>
              <c:numCache>
                <c:formatCode>#,##0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62-4EC7-ACDC-D0C0D3D26C19}"/>
            </c:ext>
          </c:extLst>
        </c:ser>
        <c:ser>
          <c:idx val="1"/>
          <c:order val="1"/>
          <c:tx>
            <c:strRef>
              <c:f>H26データシート!$B$59</c:f>
              <c:strCache>
                <c:ptCount val="1"/>
                <c:pt idx="0">
                  <c:v>ガス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"/>
              <c:pt idx="0">
                <c:v>前年</c:v>
              </c:pt>
              <c:pt idx="1">
                <c:v>今年</c:v>
              </c:pt>
            </c:strLit>
          </c:cat>
          <c:val>
            <c:numRef>
              <c:f>(H26データシート!$F$59,H26データシート!$K$59)</c:f>
              <c:numCache>
                <c:formatCode>#,##0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062-4EC7-ACDC-D0C0D3D26C19}"/>
            </c:ext>
          </c:extLst>
        </c:ser>
        <c:ser>
          <c:idx val="3"/>
          <c:order val="2"/>
          <c:tx>
            <c:strRef>
              <c:f>H26データシート!$B$60</c:f>
              <c:strCache>
                <c:ptCount val="1"/>
                <c:pt idx="0">
                  <c:v>水道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"/>
              <c:pt idx="0">
                <c:v>前年</c:v>
              </c:pt>
              <c:pt idx="1">
                <c:v>今年</c:v>
              </c:pt>
            </c:strLit>
          </c:cat>
          <c:val>
            <c:numRef>
              <c:f>(H26データシート!$F$60,H26データシート!$K$60)</c:f>
              <c:numCache>
                <c:formatCode>#,##0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062-4EC7-ACDC-D0C0D3D26C19}"/>
            </c:ext>
          </c:extLst>
        </c:ser>
        <c:ser>
          <c:idx val="4"/>
          <c:order val="3"/>
          <c:tx>
            <c:strRef>
              <c:f>H26データシート!$B$61</c:f>
              <c:strCache>
                <c:ptCount val="1"/>
                <c:pt idx="0">
                  <c:v>自動車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"/>
              <c:pt idx="0">
                <c:v>前年</c:v>
              </c:pt>
              <c:pt idx="1">
                <c:v>今年</c:v>
              </c:pt>
            </c:strLit>
          </c:cat>
          <c:val>
            <c:numRef>
              <c:f>(H26データシート!$F$61,H26データシート!$K$61)</c:f>
              <c:numCache>
                <c:formatCode>#,##0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062-4EC7-ACDC-D0C0D3D26C19}"/>
            </c:ext>
          </c:extLst>
        </c:ser>
        <c:ser>
          <c:idx val="6"/>
          <c:order val="4"/>
          <c:tx>
            <c:strRef>
              <c:f>H26データシート!$B$62</c:f>
              <c:strCache>
                <c:ptCount val="1"/>
                <c:pt idx="0">
                  <c:v>灯油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"/>
              <c:pt idx="0">
                <c:v>前年</c:v>
              </c:pt>
              <c:pt idx="1">
                <c:v>今年</c:v>
              </c:pt>
            </c:strLit>
          </c:cat>
          <c:val>
            <c:numRef>
              <c:f>(H26データシート!$F$62,H26データシート!$K$62)</c:f>
              <c:numCache>
                <c:formatCode>#,##0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062-4EC7-ACDC-D0C0D3D26C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70665728"/>
        <c:axId val="70667264"/>
        <c:axId val="0"/>
      </c:bar3DChart>
      <c:catAx>
        <c:axId val="7066572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rgbClr val="00B050"/>
                </a:solidFill>
              </a:defRPr>
            </a:pPr>
            <a:endParaRPr lang="ja-JP"/>
          </a:p>
        </c:txPr>
        <c:crossAx val="70667264"/>
        <c:crosses val="autoZero"/>
        <c:auto val="1"/>
        <c:lblAlgn val="ctr"/>
        <c:lblOffset val="100"/>
        <c:noMultiLvlLbl val="0"/>
      </c:catAx>
      <c:valAx>
        <c:axId val="70667264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rgbClr val="00B050"/>
                </a:solidFill>
              </a:defRPr>
            </a:pPr>
            <a:endParaRPr lang="ja-JP"/>
          </a:p>
        </c:txPr>
        <c:crossAx val="70665728"/>
        <c:crosses val="autoZero"/>
        <c:crossBetween val="between"/>
      </c:valAx>
    </c:plotArea>
    <c:plotVisOnly val="1"/>
    <c:dispBlanksAs val="gap"/>
    <c:showDLblsOverMax val="0"/>
  </c:chart>
  <c:spPr>
    <a:noFill/>
    <a:ln w="76200" cap="rnd">
      <a:noFill/>
      <a:prstDash val="sysDot"/>
    </a:ln>
  </c:spPr>
  <c:txPr>
    <a:bodyPr/>
    <a:lstStyle/>
    <a:p>
      <a:pPr>
        <a:defRPr sz="1000"/>
      </a:pPr>
      <a:endParaRPr lang="ja-JP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rAngAx val="1"/>
    </c:view3D>
    <c:floor>
      <c:thickness val="0"/>
      <c:spPr>
        <a:solidFill>
          <a:schemeClr val="bg1"/>
        </a:solidFill>
      </c:spPr>
    </c:floor>
    <c:sideWall>
      <c:thickness val="0"/>
      <c:spPr>
        <a:solidFill>
          <a:schemeClr val="bg1"/>
        </a:solidFill>
      </c:spPr>
    </c:sideWall>
    <c:backWall>
      <c:thickness val="0"/>
      <c:spPr>
        <a:solidFill>
          <a:schemeClr val="bg1"/>
        </a:solidFill>
      </c:spPr>
    </c:backWall>
    <c:plotArea>
      <c:layout>
        <c:manualLayout>
          <c:layoutTarget val="inner"/>
          <c:xMode val="edge"/>
          <c:yMode val="edge"/>
          <c:x val="8.4764129629189264E-2"/>
          <c:y val="0.136382765081482"/>
          <c:w val="0.70141351848595679"/>
          <c:h val="0.76916241580140854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H26データシート!$B$64</c:f>
              <c:strCache>
                <c:ptCount val="1"/>
                <c:pt idx="0">
                  <c:v>電気</c:v>
                </c:pt>
              </c:strCache>
            </c:strRef>
          </c:tx>
          <c:spPr>
            <a:solidFill>
              <a:srgbClr val="FFFF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rgbClr val="00B050"/>
                    </a:solidFill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H26データシート!$H$50:$J$50</c:f>
              <c:strCache>
                <c:ptCount val="3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</c:strCache>
            </c:strRef>
          </c:cat>
          <c:val>
            <c:numRef>
              <c:f>H26データシート!$H$64:$J$64</c:f>
              <c:numCache>
                <c:formatCode>#,##0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2E-4E35-B466-2ADF2D588E1C}"/>
            </c:ext>
          </c:extLst>
        </c:ser>
        <c:ser>
          <c:idx val="1"/>
          <c:order val="1"/>
          <c:tx>
            <c:strRef>
              <c:f>H26データシート!$B$65</c:f>
              <c:strCache>
                <c:ptCount val="1"/>
                <c:pt idx="0">
                  <c:v>ガス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H26データシート!$H$50:$J$50</c:f>
              <c:strCache>
                <c:ptCount val="3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</c:strCache>
            </c:strRef>
          </c:cat>
          <c:val>
            <c:numRef>
              <c:f>H26データシート!$H$65:$J$65</c:f>
              <c:numCache>
                <c:formatCode>#,##0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D2E-4E35-B466-2ADF2D588E1C}"/>
            </c:ext>
          </c:extLst>
        </c:ser>
        <c:ser>
          <c:idx val="3"/>
          <c:order val="2"/>
          <c:tx>
            <c:strRef>
              <c:f>H26データシート!$B$66</c:f>
              <c:strCache>
                <c:ptCount val="1"/>
                <c:pt idx="0">
                  <c:v>水道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H26データシート!$H$50:$J$50</c:f>
              <c:strCache>
                <c:ptCount val="3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</c:strCache>
            </c:strRef>
          </c:cat>
          <c:val>
            <c:numRef>
              <c:f>H26データシート!$H$66:$J$66</c:f>
              <c:numCache>
                <c:formatCode>#,##0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D2E-4E35-B466-2ADF2D588E1C}"/>
            </c:ext>
          </c:extLst>
        </c:ser>
        <c:ser>
          <c:idx val="4"/>
          <c:order val="3"/>
          <c:tx>
            <c:strRef>
              <c:f>H26データシート!$B$67</c:f>
              <c:strCache>
                <c:ptCount val="1"/>
                <c:pt idx="0">
                  <c:v>自動車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H26データシート!$H$50:$J$50</c:f>
              <c:strCache>
                <c:ptCount val="3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</c:strCache>
            </c:strRef>
          </c:cat>
          <c:val>
            <c:numRef>
              <c:f>H26データシート!$H$67:$J$67</c:f>
              <c:numCache>
                <c:formatCode>#,##0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D2E-4E35-B466-2ADF2D588E1C}"/>
            </c:ext>
          </c:extLst>
        </c:ser>
        <c:ser>
          <c:idx val="6"/>
          <c:order val="4"/>
          <c:tx>
            <c:strRef>
              <c:f>H26データシート!$B$68</c:f>
              <c:strCache>
                <c:ptCount val="1"/>
                <c:pt idx="0">
                  <c:v>灯油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H26データシート!$H$50:$J$50</c:f>
              <c:strCache>
                <c:ptCount val="3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</c:strCache>
            </c:strRef>
          </c:cat>
          <c:val>
            <c:numRef>
              <c:f>H26データシート!$H$68:$J$68</c:f>
              <c:numCache>
                <c:formatCode>#,##0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D2E-4E35-B466-2ADF2D588E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70753664"/>
        <c:axId val="70767744"/>
        <c:axId val="0"/>
      </c:bar3DChart>
      <c:catAx>
        <c:axId val="70753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0767744"/>
        <c:crosses val="autoZero"/>
        <c:auto val="1"/>
        <c:lblAlgn val="ctr"/>
        <c:lblOffset val="100"/>
        <c:noMultiLvlLbl val="0"/>
      </c:catAx>
      <c:valAx>
        <c:axId val="70767744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1100"/>
            </a:pPr>
            <a:endParaRPr lang="ja-JP"/>
          </a:p>
        </c:txPr>
        <c:crossAx val="7075366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0674078123523452"/>
          <c:y val="0.36593672634760854"/>
          <c:w val="0.16343156068504319"/>
          <c:h val="0.48325313502478856"/>
        </c:manualLayout>
      </c:layout>
      <c:overlay val="0"/>
      <c:spPr>
        <a:solidFill>
          <a:schemeClr val="bg1"/>
        </a:solidFill>
      </c:spPr>
    </c:legend>
    <c:plotVisOnly val="1"/>
    <c:dispBlanksAs val="gap"/>
    <c:showDLblsOverMax val="0"/>
  </c:chart>
  <c:spPr>
    <a:blipFill>
      <a:blip xmlns:r="http://schemas.openxmlformats.org/officeDocument/2006/relationships" r:embed="rId1"/>
      <a:tile tx="0" ty="0" sx="100000" sy="100000" flip="none" algn="tl"/>
    </a:blipFill>
    <a:ln w="76200" cap="rnd">
      <a:noFill/>
      <a:prstDash val="sysDot"/>
    </a:ln>
  </c:spPr>
  <c:txPr>
    <a:bodyPr/>
    <a:lstStyle/>
    <a:p>
      <a:pPr>
        <a:defRPr sz="1100"/>
      </a:pPr>
      <a:endParaRPr lang="ja-JP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  <c:userShapes r:id="rId2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rAngAx val="1"/>
    </c:view3D>
    <c:floor>
      <c:thickness val="0"/>
      <c:spPr>
        <a:solidFill>
          <a:schemeClr val="bg1"/>
        </a:solidFill>
      </c:spPr>
    </c:floor>
    <c:sideWall>
      <c:thickness val="0"/>
      <c:spPr>
        <a:solidFill>
          <a:schemeClr val="bg1"/>
        </a:solidFill>
      </c:spPr>
    </c:sideWall>
    <c:backWall>
      <c:thickness val="0"/>
      <c:spPr>
        <a:solidFill>
          <a:schemeClr val="bg1"/>
        </a:solidFill>
      </c:spPr>
    </c:backWall>
    <c:plotArea>
      <c:layout>
        <c:manualLayout>
          <c:layoutTarget val="inner"/>
          <c:xMode val="edge"/>
          <c:yMode val="edge"/>
          <c:x val="0.1689374269005848"/>
          <c:y val="4.7961764705882357E-2"/>
          <c:w val="0.8029166666666665"/>
          <c:h val="0.83793431372549032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H26データシート!$B$64</c:f>
              <c:strCache>
                <c:ptCount val="1"/>
                <c:pt idx="0">
                  <c:v>電気</c:v>
                </c:pt>
              </c:strCache>
            </c:strRef>
          </c:tx>
          <c:spPr>
            <a:solidFill>
              <a:srgbClr val="FFFF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bg1">
                        <a:lumMod val="50000"/>
                      </a:schemeClr>
                    </a:solidFill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"/>
              <c:pt idx="0">
                <c:v>前年</c:v>
              </c:pt>
              <c:pt idx="1">
                <c:v>今年</c:v>
              </c:pt>
            </c:strLit>
          </c:cat>
          <c:val>
            <c:numRef>
              <c:f>(H26データシート!$G$64,H26データシート!$L$64)</c:f>
              <c:numCache>
                <c:formatCode>#,##0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74-4D41-96A7-CC8E3A2F6A50}"/>
            </c:ext>
          </c:extLst>
        </c:ser>
        <c:ser>
          <c:idx val="1"/>
          <c:order val="1"/>
          <c:tx>
            <c:strRef>
              <c:f>H26データシート!$B$65</c:f>
              <c:strCache>
                <c:ptCount val="1"/>
                <c:pt idx="0">
                  <c:v>ガス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"/>
              <c:pt idx="0">
                <c:v>前年</c:v>
              </c:pt>
              <c:pt idx="1">
                <c:v>今年</c:v>
              </c:pt>
            </c:strLit>
          </c:cat>
          <c:val>
            <c:numRef>
              <c:f>(H26データシート!$G$65,H26データシート!$L$65)</c:f>
              <c:numCache>
                <c:formatCode>#,##0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B74-4D41-96A7-CC8E3A2F6A50}"/>
            </c:ext>
          </c:extLst>
        </c:ser>
        <c:ser>
          <c:idx val="3"/>
          <c:order val="2"/>
          <c:tx>
            <c:strRef>
              <c:f>H26データシート!$B$66</c:f>
              <c:strCache>
                <c:ptCount val="1"/>
                <c:pt idx="0">
                  <c:v>水道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"/>
              <c:pt idx="0">
                <c:v>前年</c:v>
              </c:pt>
              <c:pt idx="1">
                <c:v>今年</c:v>
              </c:pt>
            </c:strLit>
          </c:cat>
          <c:val>
            <c:numRef>
              <c:f>(H26データシート!$G$66,H26データシート!$L$66)</c:f>
              <c:numCache>
                <c:formatCode>#,##0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B74-4D41-96A7-CC8E3A2F6A50}"/>
            </c:ext>
          </c:extLst>
        </c:ser>
        <c:ser>
          <c:idx val="4"/>
          <c:order val="3"/>
          <c:tx>
            <c:strRef>
              <c:f>H26データシート!$B$67</c:f>
              <c:strCache>
                <c:ptCount val="1"/>
                <c:pt idx="0">
                  <c:v>自動車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"/>
              <c:pt idx="0">
                <c:v>前年</c:v>
              </c:pt>
              <c:pt idx="1">
                <c:v>今年</c:v>
              </c:pt>
            </c:strLit>
          </c:cat>
          <c:val>
            <c:numRef>
              <c:f>(H26データシート!$G$67,H26データシート!$L$67)</c:f>
              <c:numCache>
                <c:formatCode>#,##0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B74-4D41-96A7-CC8E3A2F6A50}"/>
            </c:ext>
          </c:extLst>
        </c:ser>
        <c:ser>
          <c:idx val="6"/>
          <c:order val="4"/>
          <c:tx>
            <c:strRef>
              <c:f>H26データシート!$B$68</c:f>
              <c:strCache>
                <c:ptCount val="1"/>
                <c:pt idx="0">
                  <c:v>灯油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"/>
              <c:pt idx="0">
                <c:v>前年</c:v>
              </c:pt>
              <c:pt idx="1">
                <c:v>今年</c:v>
              </c:pt>
            </c:strLit>
          </c:cat>
          <c:val>
            <c:numRef>
              <c:f>(H26データシート!$G$68,H26データシート!$L$68)</c:f>
              <c:numCache>
                <c:formatCode>#,##0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B74-4D41-96A7-CC8E3A2F6A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70996352"/>
        <c:axId val="70997888"/>
        <c:axId val="0"/>
      </c:bar3DChart>
      <c:catAx>
        <c:axId val="709963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rgbClr val="00B050"/>
                </a:solidFill>
              </a:defRPr>
            </a:pPr>
            <a:endParaRPr lang="ja-JP"/>
          </a:p>
        </c:txPr>
        <c:crossAx val="70997888"/>
        <c:crosses val="autoZero"/>
        <c:auto val="1"/>
        <c:lblAlgn val="ctr"/>
        <c:lblOffset val="100"/>
        <c:noMultiLvlLbl val="0"/>
      </c:catAx>
      <c:valAx>
        <c:axId val="70997888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rgbClr val="00B050"/>
                </a:solidFill>
              </a:defRPr>
            </a:pPr>
            <a:endParaRPr lang="ja-JP"/>
          </a:p>
        </c:txPr>
        <c:crossAx val="70996352"/>
        <c:crosses val="autoZero"/>
        <c:crossBetween val="between"/>
      </c:valAx>
    </c:plotArea>
    <c:plotVisOnly val="1"/>
    <c:dispBlanksAs val="gap"/>
    <c:showDLblsOverMax val="0"/>
  </c:chart>
  <c:spPr>
    <a:noFill/>
    <a:ln w="76200" cap="rnd">
      <a:noFill/>
      <a:prstDash val="sysDot"/>
    </a:ln>
  </c:spPr>
  <c:txPr>
    <a:bodyPr/>
    <a:lstStyle/>
    <a:p>
      <a:pPr>
        <a:defRPr sz="1000"/>
      </a:pPr>
      <a:endParaRPr lang="ja-JP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rAngAx val="1"/>
    </c:view3D>
    <c:floor>
      <c:thickness val="0"/>
      <c:spPr>
        <a:solidFill>
          <a:schemeClr val="bg1"/>
        </a:solidFill>
      </c:spPr>
    </c:floor>
    <c:sideWall>
      <c:thickness val="0"/>
      <c:spPr>
        <a:solidFill>
          <a:schemeClr val="bg1"/>
        </a:solidFill>
      </c:spPr>
    </c:sideWall>
    <c:backWall>
      <c:thickness val="0"/>
      <c:spPr>
        <a:solidFill>
          <a:schemeClr val="bg1"/>
        </a:solidFill>
      </c:spPr>
    </c:backWall>
    <c:plotArea>
      <c:layout>
        <c:manualLayout>
          <c:layoutTarget val="inner"/>
          <c:xMode val="edge"/>
          <c:yMode val="edge"/>
          <c:x val="0.1689374269005848"/>
          <c:y val="4.7961764705882357E-2"/>
          <c:w val="0.8029166666666665"/>
          <c:h val="0.83793431372549032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H26データシート!$B$58</c:f>
              <c:strCache>
                <c:ptCount val="1"/>
                <c:pt idx="0">
                  <c:v>電気</c:v>
                </c:pt>
              </c:strCache>
            </c:strRef>
          </c:tx>
          <c:spPr>
            <a:solidFill>
              <a:srgbClr val="FFFF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bg1">
                        <a:lumMod val="50000"/>
                      </a:schemeClr>
                    </a:solidFill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"/>
              <c:pt idx="0">
                <c:v>前年</c:v>
              </c:pt>
              <c:pt idx="1">
                <c:v>今年</c:v>
              </c:pt>
            </c:strLit>
          </c:cat>
          <c:val>
            <c:numRef>
              <c:f>(H26データシート!$G$58,H26データシート!$L$58)</c:f>
              <c:numCache>
                <c:formatCode>#,##0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13-4C4C-B10A-FCDD5E7A4CB4}"/>
            </c:ext>
          </c:extLst>
        </c:ser>
        <c:ser>
          <c:idx val="1"/>
          <c:order val="1"/>
          <c:tx>
            <c:strRef>
              <c:f>H26データシート!$B$59</c:f>
              <c:strCache>
                <c:ptCount val="1"/>
                <c:pt idx="0">
                  <c:v>ガス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"/>
              <c:pt idx="0">
                <c:v>前年</c:v>
              </c:pt>
              <c:pt idx="1">
                <c:v>今年</c:v>
              </c:pt>
            </c:strLit>
          </c:cat>
          <c:val>
            <c:numRef>
              <c:f>(H26データシート!$G$59,H26データシート!$L$59)</c:f>
              <c:numCache>
                <c:formatCode>#,##0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713-4C4C-B10A-FCDD5E7A4CB4}"/>
            </c:ext>
          </c:extLst>
        </c:ser>
        <c:ser>
          <c:idx val="3"/>
          <c:order val="2"/>
          <c:tx>
            <c:strRef>
              <c:f>H26データシート!$B$60</c:f>
              <c:strCache>
                <c:ptCount val="1"/>
                <c:pt idx="0">
                  <c:v>水道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"/>
              <c:pt idx="0">
                <c:v>前年</c:v>
              </c:pt>
              <c:pt idx="1">
                <c:v>今年</c:v>
              </c:pt>
            </c:strLit>
          </c:cat>
          <c:val>
            <c:numRef>
              <c:f>(H26データシート!$G$60,H26データシート!$L$60)</c:f>
              <c:numCache>
                <c:formatCode>#,##0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713-4C4C-B10A-FCDD5E7A4CB4}"/>
            </c:ext>
          </c:extLst>
        </c:ser>
        <c:ser>
          <c:idx val="4"/>
          <c:order val="3"/>
          <c:tx>
            <c:strRef>
              <c:f>H26データシート!$B$61</c:f>
              <c:strCache>
                <c:ptCount val="1"/>
                <c:pt idx="0">
                  <c:v>自動車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"/>
              <c:pt idx="0">
                <c:v>前年</c:v>
              </c:pt>
              <c:pt idx="1">
                <c:v>今年</c:v>
              </c:pt>
            </c:strLit>
          </c:cat>
          <c:val>
            <c:numRef>
              <c:f>(H26データシート!$G$61,H26データシート!$L$61)</c:f>
              <c:numCache>
                <c:formatCode>#,##0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713-4C4C-B10A-FCDD5E7A4CB4}"/>
            </c:ext>
          </c:extLst>
        </c:ser>
        <c:ser>
          <c:idx val="6"/>
          <c:order val="4"/>
          <c:tx>
            <c:strRef>
              <c:f>H26データシート!$B$62</c:f>
              <c:strCache>
                <c:ptCount val="1"/>
                <c:pt idx="0">
                  <c:v>灯油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"/>
              <c:pt idx="0">
                <c:v>前年</c:v>
              </c:pt>
              <c:pt idx="1">
                <c:v>今年</c:v>
              </c:pt>
            </c:strLit>
          </c:cat>
          <c:val>
            <c:numRef>
              <c:f>(H26データシート!$G$62,H26データシート!$L$62)</c:f>
              <c:numCache>
                <c:formatCode>#,##0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713-4C4C-B10A-FCDD5E7A4C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71153920"/>
        <c:axId val="71168000"/>
        <c:axId val="0"/>
      </c:bar3DChart>
      <c:catAx>
        <c:axId val="7115392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rgbClr val="00B050"/>
                </a:solidFill>
              </a:defRPr>
            </a:pPr>
            <a:endParaRPr lang="ja-JP"/>
          </a:p>
        </c:txPr>
        <c:crossAx val="71168000"/>
        <c:crosses val="autoZero"/>
        <c:auto val="1"/>
        <c:lblAlgn val="ctr"/>
        <c:lblOffset val="100"/>
        <c:noMultiLvlLbl val="0"/>
      </c:catAx>
      <c:valAx>
        <c:axId val="71168000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rgbClr val="00B050"/>
                </a:solidFill>
              </a:defRPr>
            </a:pPr>
            <a:endParaRPr lang="ja-JP"/>
          </a:p>
        </c:txPr>
        <c:crossAx val="71153920"/>
        <c:crosses val="autoZero"/>
        <c:crossBetween val="between"/>
      </c:valAx>
    </c:plotArea>
    <c:plotVisOnly val="1"/>
    <c:dispBlanksAs val="gap"/>
    <c:showDLblsOverMax val="0"/>
  </c:chart>
  <c:spPr>
    <a:noFill/>
    <a:ln w="76200" cap="rnd">
      <a:noFill/>
      <a:prstDash val="sysDot"/>
    </a:ln>
  </c:spPr>
  <c:txPr>
    <a:bodyPr/>
    <a:lstStyle/>
    <a:p>
      <a:pPr>
        <a:defRPr sz="1000"/>
      </a:pPr>
      <a:endParaRPr lang="ja-JP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rAngAx val="1"/>
    </c:view3D>
    <c:floor>
      <c:thickness val="0"/>
      <c:spPr>
        <a:solidFill>
          <a:schemeClr val="bg1"/>
        </a:solidFill>
      </c:spPr>
    </c:floor>
    <c:sideWall>
      <c:thickness val="0"/>
      <c:spPr>
        <a:solidFill>
          <a:schemeClr val="bg1"/>
        </a:solidFill>
      </c:spPr>
    </c:sideWall>
    <c:backWall>
      <c:thickness val="0"/>
      <c:spPr>
        <a:solidFill>
          <a:schemeClr val="bg1"/>
        </a:solidFill>
      </c:spPr>
    </c:backWall>
    <c:plotArea>
      <c:layout>
        <c:manualLayout>
          <c:layoutTarget val="inner"/>
          <c:xMode val="edge"/>
          <c:yMode val="edge"/>
          <c:x val="8.4764129629189264E-2"/>
          <c:y val="0.136382765081482"/>
          <c:w val="0.90185465292802935"/>
          <c:h val="0.76916241580140854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H26データシート!$B$19</c:f>
              <c:strCache>
                <c:ptCount val="1"/>
                <c:pt idx="0">
                  <c:v>電気</c:v>
                </c:pt>
              </c:strCache>
            </c:strRef>
          </c:tx>
          <c:spPr>
            <a:solidFill>
              <a:srgbClr val="FFFF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rgbClr val="00B050"/>
                    </a:solidFill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H26データシート!$C$3:$N$3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H26データシート!$C$19:$N$19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A2-4010-A0C4-9C27EBD93415}"/>
            </c:ext>
          </c:extLst>
        </c:ser>
        <c:ser>
          <c:idx val="1"/>
          <c:order val="1"/>
          <c:tx>
            <c:strRef>
              <c:f>H26データシート!$B$20</c:f>
              <c:strCache>
                <c:ptCount val="1"/>
                <c:pt idx="0">
                  <c:v>ガス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H26データシート!$C$3:$N$3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H26データシート!$C$20:$N$20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EA2-4010-A0C4-9C27EBD93415}"/>
            </c:ext>
          </c:extLst>
        </c:ser>
        <c:ser>
          <c:idx val="3"/>
          <c:order val="2"/>
          <c:tx>
            <c:strRef>
              <c:f>H26データシート!$B$21</c:f>
              <c:strCache>
                <c:ptCount val="1"/>
                <c:pt idx="0">
                  <c:v>水道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H26データシート!$C$3:$N$3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H26データシート!$C$21:$N$21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EA2-4010-A0C4-9C27EBD93415}"/>
            </c:ext>
          </c:extLst>
        </c:ser>
        <c:ser>
          <c:idx val="4"/>
          <c:order val="3"/>
          <c:tx>
            <c:strRef>
              <c:f>H26データシート!$B$22</c:f>
              <c:strCache>
                <c:ptCount val="1"/>
                <c:pt idx="0">
                  <c:v>自動車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H26データシート!$C$3:$N$3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H26データシート!$C$22:$N$22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EA2-4010-A0C4-9C27EBD93415}"/>
            </c:ext>
          </c:extLst>
        </c:ser>
        <c:ser>
          <c:idx val="6"/>
          <c:order val="4"/>
          <c:tx>
            <c:strRef>
              <c:f>H26データシート!$B$23</c:f>
              <c:strCache>
                <c:ptCount val="1"/>
                <c:pt idx="0">
                  <c:v>灯油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H26データシート!$C$3:$N$3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H26データシート!$C$23:$N$23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EA2-4010-A0C4-9C27EBD934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shape val="box"/>
        <c:axId val="71192576"/>
        <c:axId val="71194112"/>
        <c:axId val="0"/>
      </c:bar3DChart>
      <c:catAx>
        <c:axId val="71192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1194112"/>
        <c:crosses val="autoZero"/>
        <c:auto val="1"/>
        <c:lblAlgn val="ctr"/>
        <c:lblOffset val="100"/>
        <c:noMultiLvlLbl val="0"/>
      </c:catAx>
      <c:valAx>
        <c:axId val="71194112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1100"/>
            </a:pPr>
            <a:endParaRPr lang="ja-JP"/>
          </a:p>
        </c:txPr>
        <c:crossAx val="7119257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4027389812104163"/>
          <c:y val="0.16327684388578098"/>
          <c:w val="0.53675323581291801"/>
          <c:h val="9.4017366794377152E-2"/>
        </c:manualLayout>
      </c:layout>
      <c:overlay val="0"/>
      <c:spPr>
        <a:noFill/>
      </c:spPr>
    </c:legend>
    <c:plotVisOnly val="1"/>
    <c:dispBlanksAs val="gap"/>
    <c:showDLblsOverMax val="0"/>
  </c:chart>
  <c:spPr>
    <a:blipFill>
      <a:blip xmlns:r="http://schemas.openxmlformats.org/officeDocument/2006/relationships" r:embed="rId1"/>
      <a:tile tx="0" ty="0" sx="100000" sy="100000" flip="none" algn="tl"/>
    </a:blipFill>
    <a:ln w="76200" cap="rnd">
      <a:noFill/>
      <a:prstDash val="sysDot"/>
    </a:ln>
  </c:spPr>
  <c:txPr>
    <a:bodyPr/>
    <a:lstStyle/>
    <a:p>
      <a:pPr>
        <a:defRPr sz="1100"/>
      </a:pPr>
      <a:endParaRPr lang="ja-JP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  <c:userShapes r:id="rId2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image" Target="../media/image4.gif"/><Relationship Id="rId1" Type="http://schemas.openxmlformats.org/officeDocument/2006/relationships/image" Target="../media/image3.png"/><Relationship Id="rId5" Type="http://schemas.openxmlformats.org/officeDocument/2006/relationships/image" Target="../media/image7.jpeg"/><Relationship Id="rId4" Type="http://schemas.openxmlformats.org/officeDocument/2006/relationships/image" Target="../media/image6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1.gif"/><Relationship Id="rId5" Type="http://schemas.openxmlformats.org/officeDocument/2006/relationships/image" Target="../media/image10.gif"/><Relationship Id="rId4" Type="http://schemas.openxmlformats.org/officeDocument/2006/relationships/image" Target="../media/image9.jpe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5" Type="http://schemas.openxmlformats.org/officeDocument/2006/relationships/image" Target="../media/image11.gif"/><Relationship Id="rId4" Type="http://schemas.openxmlformats.org/officeDocument/2006/relationships/image" Target="../media/image1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400050</xdr:colOff>
      <xdr:row>6</xdr:row>
      <xdr:rowOff>114300</xdr:rowOff>
    </xdr:from>
    <xdr:to>
      <xdr:col>11</xdr:col>
      <xdr:colOff>596716</xdr:colOff>
      <xdr:row>14</xdr:row>
      <xdr:rowOff>133349</xdr:rowOff>
    </xdr:to>
    <xdr:pic>
      <xdr:nvPicPr>
        <xdr:cNvPr id="4" name="Picture 405" descr="eco house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0175" y="1714500"/>
          <a:ext cx="1568266" cy="15811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8</xdr:col>
      <xdr:colOff>238125</xdr:colOff>
      <xdr:row>11</xdr:row>
      <xdr:rowOff>123826</xdr:rowOff>
    </xdr:from>
    <xdr:to>
      <xdr:col>9</xdr:col>
      <xdr:colOff>590550</xdr:colOff>
      <xdr:row>16</xdr:row>
      <xdr:rowOff>89373</xdr:rowOff>
    </xdr:to>
    <xdr:pic>
      <xdr:nvPicPr>
        <xdr:cNvPr id="6" name="Picture 127" descr="kitsune-006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071" t="15756" r="7071" b="9848"/>
        <a:stretch>
          <a:fillRect/>
        </a:stretch>
      </xdr:blipFill>
      <xdr:spPr bwMode="auto">
        <a:xfrm>
          <a:off x="4362450" y="2762251"/>
          <a:ext cx="1038225" cy="851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428625</xdr:colOff>
      <xdr:row>14</xdr:row>
      <xdr:rowOff>0</xdr:rowOff>
    </xdr:from>
    <xdr:to>
      <xdr:col>8</xdr:col>
      <xdr:colOff>295276</xdr:colOff>
      <xdr:row>16</xdr:row>
      <xdr:rowOff>92351</xdr:rowOff>
    </xdr:to>
    <xdr:sp textlink="">
      <xdr:nvSpPr>
        <xdr:cNvPr id="7" name="Text Box 410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2495550" y="3162300"/>
          <a:ext cx="1924051" cy="454301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27432" rIns="27432" bIns="0" anchor="t" upright="1"/>
        <a:lstStyle/>
        <a:p>
          <a:pPr algn="ctr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chemeClr val="tx2">
                  <a:lumMod val="75000"/>
                </a:schemeClr>
              </a:solidFill>
              <a:latin typeface="小塚ゴシック Pro L"/>
              <a:ea typeface="小塚ゴシック Pro L"/>
            </a:rPr>
            <a:t>　印西市環境キャラクター</a:t>
          </a:r>
        </a:p>
        <a:p>
          <a:pPr algn="ctr" rtl="0">
            <a:lnSpc>
              <a:spcPts val="1400"/>
            </a:lnSpc>
            <a:defRPr sz="1000"/>
          </a:pPr>
          <a:r>
            <a:rPr lang="ja-JP" altLang="en-US" sz="1000" b="0" i="0" u="none" strike="noStrike" baseline="0">
              <a:solidFill>
                <a:schemeClr val="tx2">
                  <a:lumMod val="75000"/>
                </a:schemeClr>
              </a:solidFill>
              <a:latin typeface="小塚ゴシック Pro L"/>
              <a:ea typeface="小塚ゴシック Pro L"/>
            </a:rPr>
            <a:t>エコネ</a:t>
          </a:r>
          <a:endParaRPr lang="ja-JP" altLang="en-US">
            <a:solidFill>
              <a:schemeClr val="tx2">
                <a:lumMod val="75000"/>
              </a:schemeClr>
            </a:solidFill>
          </a:endParaRPr>
        </a:p>
      </xdr:txBody>
    </xdr:sp>
    <xdr:clientData/>
  </xdr:twoCellAnchor>
  <xdr:twoCellAnchor>
    <xdr:from>
      <xdr:col>6</xdr:col>
      <xdr:colOff>533400</xdr:colOff>
      <xdr:row>7</xdr:row>
      <xdr:rowOff>95453</xdr:rowOff>
    </xdr:from>
    <xdr:to>
      <xdr:col>9</xdr:col>
      <xdr:colOff>219075</xdr:colOff>
      <xdr:row>11</xdr:row>
      <xdr:rowOff>161926</xdr:rowOff>
    </xdr:to>
    <xdr:sp textlink="">
      <xdr:nvSpPr>
        <xdr:cNvPr id="8" name="AutoShape 94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 noChangeArrowheads="1"/>
        </xdr:cNvSpPr>
      </xdr:nvSpPr>
      <xdr:spPr bwMode="auto">
        <a:xfrm>
          <a:off x="3286125" y="2038553"/>
          <a:ext cx="1743075" cy="761798"/>
        </a:xfrm>
        <a:prstGeom prst="cloudCallout">
          <a:avLst>
            <a:gd name="adj1" fmla="val 49734"/>
            <a:gd name="adj2" fmla="val 40238"/>
          </a:avLst>
        </a:prstGeom>
        <a:solidFill>
          <a:srgbClr val="FFFFFF">
            <a:alpha val="70000"/>
          </a:srgbClr>
        </a:solidFill>
        <a:ln w="38100">
          <a:solidFill>
            <a:srgbClr val="FFFFFF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45791" dir="2021404" algn="ctr" rotWithShape="0">
                  <a:srgbClr val="9999FF"/>
                </a:outerShdw>
              </a:effectLst>
            </a14:hiddenEffects>
          </a:ext>
        </a:extLst>
      </xdr:spPr>
      <xdr:txBody>
        <a:bodyPr vertOverflow="clip" wrap="square" lIns="18288" tIns="0" rIns="0" bIns="0" anchor="ctr" upright="1"/>
        <a:lstStyle/>
        <a:p>
          <a:endParaRPr lang="ja-JP"/>
        </a:p>
      </xdr:txBody>
    </xdr:sp>
    <xdr:clientData/>
  </xdr:twoCellAnchor>
  <xdr:twoCellAnchor>
    <xdr:from>
      <xdr:col>6</xdr:col>
      <xdr:colOff>628649</xdr:colOff>
      <xdr:row>8</xdr:row>
      <xdr:rowOff>28778</xdr:rowOff>
    </xdr:from>
    <xdr:to>
      <xdr:col>9</xdr:col>
      <xdr:colOff>114300</xdr:colOff>
      <xdr:row>11</xdr:row>
      <xdr:rowOff>133351</xdr:rowOff>
    </xdr:to>
    <xdr:sp textlink="">
      <xdr:nvSpPr>
        <xdr:cNvPr id="9" name="Text Box 135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3381374" y="2143328"/>
          <a:ext cx="1543051" cy="62844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99CCFF" mc:Ignorable="a14" a14:legacySpreadsheetColorIndex="44"/>
              </a:solidFill>
            </a14:hiddenFill>
          </a:ext>
          <a:ext uri="{91240B29-F687-4F45-9708-019B960494DF}">
            <a14:hiddenLine xmlns:a14="http://schemas.microsoft.com/office/drawing/2010/main" w="38100" algn="ctr">
              <a:solidFill>
                <a:srgbClr xmlns:mc="http://schemas.openxmlformats.org/markup-compatibility/2006" val="FFFFFF" mc:Ignorable="a14" a14:legacySpreadsheetColorIndex="9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45791" dir="2021404" algn="ctr" rotWithShape="0">
                  <a:srgbClr val="9999FF"/>
                </a:outerShdw>
              </a:effectLst>
            </a14:hiddenEffects>
          </a:ext>
        </a:extLst>
      </xdr:spPr>
      <xdr:txBody>
        <a:bodyPr vertOverflow="clip" wrap="square" lIns="45720" tIns="22860" rIns="45720" bIns="0" anchor="t" upright="1"/>
        <a:lstStyle/>
        <a:p>
          <a:pPr algn="ctr" rtl="0">
            <a:lnSpc>
              <a:spcPts val="1800"/>
            </a:lnSpc>
            <a:defRPr sz="1000"/>
          </a:pPr>
          <a:r>
            <a:rPr lang="ja-JP" altLang="en-US" sz="1050" b="0" i="0" u="none" strike="noStrike" baseline="0">
              <a:solidFill>
                <a:schemeClr val="tx2">
                  <a:lumMod val="75000"/>
                </a:schemeClr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お名前、ご住所を</a:t>
          </a:r>
          <a:endParaRPr lang="en-US" altLang="ja-JP" sz="1050" b="0" i="0" u="none" strike="noStrike" baseline="0">
            <a:solidFill>
              <a:schemeClr val="tx2">
                <a:lumMod val="75000"/>
              </a:schemeClr>
            </a:solidFill>
            <a:latin typeface="HGP創英角ﾎﾟｯﾌﾟ体" panose="040B0A00000000000000" pitchFamily="50" charset="-128"/>
            <a:ea typeface="HGP創英角ﾎﾟｯﾌﾟ体" panose="040B0A00000000000000" pitchFamily="50" charset="-128"/>
          </a:endParaRPr>
        </a:p>
        <a:p>
          <a:pPr algn="ctr" rtl="0">
            <a:lnSpc>
              <a:spcPts val="1800"/>
            </a:lnSpc>
            <a:defRPr sz="1000"/>
          </a:pPr>
          <a:r>
            <a:rPr lang="ja-JP" altLang="en-US" sz="1050" b="0" i="0" u="none" strike="noStrike" baseline="0">
              <a:solidFill>
                <a:schemeClr val="tx2">
                  <a:lumMod val="75000"/>
                </a:schemeClr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ご入力ください</a:t>
          </a:r>
          <a:r>
            <a:rPr lang="ja-JP" altLang="en-US" sz="1050" b="0" i="0" u="none" strike="noStrike" baseline="0">
              <a:solidFill>
                <a:schemeClr val="tx2">
                  <a:lumMod val="75000"/>
                </a:schemeClr>
              </a:solidFill>
              <a:latin typeface="+mn-lt"/>
              <a:ea typeface="+mn-ea"/>
            </a:rPr>
            <a:t>。</a:t>
          </a:r>
          <a:endParaRPr lang="en-US" altLang="ja-JP" sz="1050" b="0" i="0" u="none" strike="noStrike" baseline="0">
            <a:solidFill>
              <a:schemeClr val="tx2">
                <a:lumMod val="75000"/>
              </a:schemeClr>
            </a:solidFill>
            <a:latin typeface="+mn-lt"/>
            <a:ea typeface="+mn-ea"/>
          </a:endParaRPr>
        </a:p>
      </xdr:txBody>
    </xdr:sp>
    <xdr:clientData/>
  </xdr:twoCellAnchor>
  <xdr:twoCellAnchor>
    <xdr:from>
      <xdr:col>3</xdr:col>
      <xdr:colOff>104775</xdr:colOff>
      <xdr:row>35</xdr:row>
      <xdr:rowOff>28576</xdr:rowOff>
    </xdr:from>
    <xdr:to>
      <xdr:col>11</xdr:col>
      <xdr:colOff>0</xdr:colOff>
      <xdr:row>41</xdr:row>
      <xdr:rowOff>85725</xdr:rowOff>
    </xdr:to>
    <xdr:sp textlink="">
      <xdr:nvSpPr>
        <xdr:cNvPr id="10" name="横巻き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800100" y="6810376"/>
          <a:ext cx="5381625" cy="971549"/>
        </a:xfrm>
        <a:prstGeom prst="horizontalScroll">
          <a:avLst/>
        </a:prstGeom>
        <a:solidFill>
          <a:srgbClr val="FFFFD5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2">
                  <a:lumMod val="75000"/>
                </a:schemeClr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・</a:t>
          </a:r>
          <a:r>
            <a:rPr kumimoji="1" lang="ja-JP" altLang="en-US" sz="1100" baseline="0">
              <a:solidFill>
                <a:schemeClr val="tx2">
                  <a:lumMod val="75000"/>
                </a:schemeClr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 </a:t>
          </a:r>
          <a:r>
            <a:rPr kumimoji="1" lang="ja-JP" altLang="en-US" sz="1100">
              <a:solidFill>
                <a:schemeClr val="tx2">
                  <a:lumMod val="75000"/>
                </a:schemeClr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エネルギー使用量が多いのは</a:t>
          </a:r>
          <a:r>
            <a:rPr kumimoji="1" lang="ja-JP" altLang="en-US" sz="1100">
              <a:solidFill>
                <a:srgbClr val="FF000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どの月、季節</a:t>
          </a:r>
          <a:r>
            <a:rPr kumimoji="1" lang="ja-JP" altLang="en-US" sz="1100">
              <a:solidFill>
                <a:schemeClr val="tx2">
                  <a:lumMod val="75000"/>
                </a:schemeClr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ですか？</a:t>
          </a:r>
          <a:endParaRPr kumimoji="1" lang="en-US" altLang="ja-JP" sz="1100">
            <a:solidFill>
              <a:schemeClr val="tx2">
                <a:lumMod val="75000"/>
              </a:schemeClr>
            </a:solidFill>
            <a:latin typeface="HGP創英角ｺﾞｼｯｸUB" panose="020B0900000000000000" pitchFamily="50" charset="-128"/>
            <a:ea typeface="HGP創英角ｺﾞｼｯｸUB" panose="020B0900000000000000" pitchFamily="50" charset="-128"/>
          </a:endParaRPr>
        </a:p>
        <a:p>
          <a:pPr algn="l"/>
          <a:r>
            <a:rPr kumimoji="1" lang="ja-JP" altLang="en-US" sz="1100">
              <a:solidFill>
                <a:schemeClr val="tx2">
                  <a:lumMod val="75000"/>
                </a:schemeClr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・ </a:t>
          </a:r>
          <a:r>
            <a:rPr kumimoji="1" lang="ja-JP" altLang="en-US" sz="1100">
              <a:solidFill>
                <a:srgbClr val="FF000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どんな種類</a:t>
          </a:r>
          <a:r>
            <a:rPr kumimoji="1" lang="ja-JP" altLang="en-US" sz="1100">
              <a:solidFill>
                <a:schemeClr val="tx2">
                  <a:lumMod val="75000"/>
                </a:schemeClr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のエネルギー使用量が多いですか？</a:t>
          </a:r>
          <a:endParaRPr kumimoji="1" lang="en-US" altLang="ja-JP" sz="1100">
            <a:solidFill>
              <a:schemeClr val="tx2">
                <a:lumMod val="75000"/>
              </a:schemeClr>
            </a:solidFill>
            <a:latin typeface="HGP創英角ｺﾞｼｯｸUB" panose="020B0900000000000000" pitchFamily="50" charset="-128"/>
            <a:ea typeface="HGP創英角ｺﾞｼｯｸUB" panose="020B0900000000000000" pitchFamily="50" charset="-128"/>
          </a:endParaRPr>
        </a:p>
        <a:p>
          <a:pPr algn="l"/>
          <a:r>
            <a:rPr kumimoji="1" lang="ja-JP" altLang="en-US" sz="1100">
              <a:solidFill>
                <a:schemeClr val="tx2">
                  <a:lumMod val="75000"/>
                </a:schemeClr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・ 前年と比較できる場合は、</a:t>
          </a:r>
          <a:r>
            <a:rPr kumimoji="1" lang="ja-JP" altLang="en-US" sz="1100">
              <a:solidFill>
                <a:srgbClr val="FF000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前年からどんな変化</a:t>
          </a:r>
          <a:r>
            <a:rPr kumimoji="1" lang="ja-JP" altLang="en-US" sz="1100">
              <a:solidFill>
                <a:schemeClr val="tx2">
                  <a:lumMod val="75000"/>
                </a:schemeClr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があるか見つけましょう。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0.00473</cdr:x>
      <cdr:y>0.07953</cdr:y>
    </cdr:from>
    <cdr:to>
      <cdr:x>0.07826</cdr:x>
      <cdr:y>0.17348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23976" y="313976"/>
          <a:ext cx="372710" cy="37091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altLang="ja-JP" sz="1000"/>
            <a:t>kg-CO</a:t>
          </a:r>
          <a:r>
            <a:rPr lang="en-US" altLang="ja-JP" sz="1000" baseline="-25000"/>
            <a:t>2</a:t>
          </a:r>
          <a:endParaRPr lang="ja-JP" altLang="en-US" sz="1000" baseline="-25000"/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1</xdr:row>
      <xdr:rowOff>91109</xdr:rowOff>
    </xdr:from>
    <xdr:ext cx="2830262" cy="356572"/>
    <xdr:sp textlink="">
      <xdr:nvSpPr>
        <xdr:cNvPr id="2" name="Text Box 54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>
          <a:spLocks noChangeArrowheads="1"/>
        </xdr:cNvSpPr>
      </xdr:nvSpPr>
      <xdr:spPr bwMode="auto">
        <a:xfrm>
          <a:off x="140804" y="91109"/>
          <a:ext cx="2830262" cy="356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36576" tIns="22860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2000" b="0" i="0" u="none" strike="noStrike" baseline="0">
              <a:solidFill>
                <a:srgbClr val="002060"/>
              </a:solidFill>
              <a:latin typeface="HGP創英角ﾎﾟｯﾌﾟ体"/>
              <a:ea typeface="HGP創英角ﾎﾟｯﾌﾟ体"/>
            </a:rPr>
            <a:t>ライフスタイルチェック２５</a:t>
          </a:r>
          <a:endParaRPr lang="ja-JP" altLang="en-US">
            <a:solidFill>
              <a:srgbClr val="002060"/>
            </a:solidFill>
          </a:endParaRPr>
        </a:p>
      </xdr:txBody>
    </xdr:sp>
    <xdr:clientData/>
  </xdr:oneCellAnchor>
  <xdr:twoCellAnchor>
    <xdr:from>
      <xdr:col>3</xdr:col>
      <xdr:colOff>66675</xdr:colOff>
      <xdr:row>31</xdr:row>
      <xdr:rowOff>9525</xdr:rowOff>
    </xdr:from>
    <xdr:to>
      <xdr:col>4</xdr:col>
      <xdr:colOff>361950</xdr:colOff>
      <xdr:row>33</xdr:row>
      <xdr:rowOff>0</xdr:rowOff>
    </xdr:to>
    <xdr:sp textlink="">
      <xdr:nvSpPr>
        <xdr:cNvPr id="3" name="AutoShape 55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>
          <a:spLocks noChangeArrowheads="1"/>
        </xdr:cNvSpPr>
      </xdr:nvSpPr>
      <xdr:spPr bwMode="auto">
        <a:xfrm>
          <a:off x="1190625" y="7096125"/>
          <a:ext cx="752475" cy="438150"/>
        </a:xfrm>
        <a:prstGeom prst="homePlate">
          <a:avLst>
            <a:gd name="adj" fmla="val 16554"/>
          </a:avLst>
        </a:prstGeom>
        <a:solidFill>
          <a:srgbClr val="002060"/>
        </a:solidFill>
        <a:ln>
          <a:noFill/>
        </a:ln>
      </xdr:spPr>
      <xdr:txBody>
        <a:bodyPr vertOverflow="clip" wrap="square" lIns="0" tIns="0" rIns="0" bIns="0" anchor="ctr" upright="1"/>
        <a:lstStyle/>
        <a:p>
          <a:pPr algn="ctr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FFFFFF"/>
              </a:solidFill>
              <a:latin typeface="HGP創英角ｺﾞｼｯｸUB"/>
              <a:ea typeface="HGP創英角ｺﾞｼｯｸUB"/>
            </a:rPr>
            <a:t>あなたの</a:t>
          </a:r>
        </a:p>
        <a:p>
          <a:pPr algn="ctr" rtl="0">
            <a:lnSpc>
              <a:spcPts val="1000"/>
            </a:lnSpc>
            <a:defRPr sz="1000"/>
          </a:pPr>
          <a:r>
            <a:rPr lang="ja-JP" altLang="en-US" sz="900" b="0" i="0" u="none" strike="noStrike" baseline="0">
              <a:solidFill>
                <a:srgbClr val="FFFFFF"/>
              </a:solidFill>
              <a:latin typeface="HGP創英角ｺﾞｼｯｸUB"/>
              <a:ea typeface="HGP創英角ｺﾞｼｯｸUB"/>
            </a:rPr>
            <a:t>省エネ度は？</a:t>
          </a:r>
          <a:endParaRPr lang="ja-JP" altLang="en-US"/>
        </a:p>
      </xdr:txBody>
    </xdr:sp>
    <xdr:clientData/>
  </xdr:twoCellAnchor>
  <xdr:oneCellAnchor>
    <xdr:from>
      <xdr:col>2</xdr:col>
      <xdr:colOff>0</xdr:colOff>
      <xdr:row>36</xdr:row>
      <xdr:rowOff>0</xdr:rowOff>
    </xdr:from>
    <xdr:ext cx="2574679" cy="356572"/>
    <xdr:sp textlink="">
      <xdr:nvSpPr>
        <xdr:cNvPr id="5" name="Text Box 5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 txBox="1">
          <a:spLocks noChangeArrowheads="1"/>
        </xdr:cNvSpPr>
      </xdr:nvSpPr>
      <xdr:spPr bwMode="auto">
        <a:xfrm>
          <a:off x="142875" y="7753350"/>
          <a:ext cx="2574679" cy="356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36576" tIns="22860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2000" b="0" i="0" u="none" strike="noStrike" baseline="0">
              <a:solidFill>
                <a:srgbClr val="002060"/>
              </a:solidFill>
              <a:latin typeface="HGP創英角ﾎﾟｯﾌﾟ体"/>
              <a:ea typeface="HGP創英角ﾎﾟｯﾌﾟ体"/>
            </a:rPr>
            <a:t>もっと知りたい方は。。。</a:t>
          </a:r>
          <a:endParaRPr lang="ja-JP" altLang="en-US">
            <a:solidFill>
              <a:srgbClr val="00206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132338</xdr:colOff>
      <xdr:row>12</xdr:row>
      <xdr:rowOff>28993</xdr:rowOff>
    </xdr:from>
    <xdr:to>
      <xdr:col>23</xdr:col>
      <xdr:colOff>501874</xdr:colOff>
      <xdr:row>14</xdr:row>
      <xdr:rowOff>106350</xdr:rowOff>
    </xdr:to>
    <xdr:sp textlink="">
      <xdr:nvSpPr>
        <xdr:cNvPr id="4" name="線吹き出し 2 (枠付き)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11045267" y="2886493"/>
          <a:ext cx="2016000" cy="540000"/>
        </a:xfrm>
        <a:prstGeom prst="borderCallout2">
          <a:avLst>
            <a:gd name="adj1" fmla="val 18750"/>
            <a:gd name="adj2" fmla="val -641"/>
            <a:gd name="adj3" fmla="val 18750"/>
            <a:gd name="adj4" fmla="val -91176"/>
            <a:gd name="adj5" fmla="val 119856"/>
            <a:gd name="adj6" fmla="val -98209"/>
          </a:avLst>
        </a:prstGeom>
        <a:solidFill>
          <a:srgbClr val="00B050"/>
        </a:solidFill>
        <a:ln>
          <a:solidFill>
            <a:srgbClr val="006600"/>
          </a:solidFill>
          <a:headEnd type="none" w="med" len="med"/>
          <a:tailEnd type="arrow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>
              <a:latin typeface="HG創英角ﾎﾟｯﾌﾟ体" panose="040B0A09000000000000" pitchFamily="49" charset="-128"/>
              <a:ea typeface="HG創英角ﾎﾟｯﾌﾟ体" panose="040B0A09000000000000" pitchFamily="49" charset="-128"/>
            </a:rPr>
            <a:t>太枠内に</a:t>
          </a:r>
          <a:r>
            <a:rPr kumimoji="1" lang="ja-JP" altLang="en-US" sz="1200">
              <a:solidFill>
                <a:srgbClr val="FFFF00"/>
              </a:solidFill>
              <a:latin typeface="HG創英角ﾎﾟｯﾌﾟ体" panose="040B0A09000000000000" pitchFamily="49" charset="-128"/>
              <a:ea typeface="HG創英角ﾎﾟｯﾌﾟ体" panose="040B0A09000000000000" pitchFamily="49" charset="-128"/>
            </a:rPr>
            <a:t>今年</a:t>
          </a:r>
          <a:r>
            <a:rPr kumimoji="1" lang="ja-JP" altLang="en-US" sz="1200">
              <a:latin typeface="HG創英角ﾎﾟｯﾌﾟ体" panose="040B0A09000000000000" pitchFamily="49" charset="-128"/>
              <a:ea typeface="HG創英角ﾎﾟｯﾌﾟ体" panose="040B0A09000000000000" pitchFamily="49" charset="-128"/>
            </a:rPr>
            <a:t>の</a:t>
          </a:r>
          <a:r>
            <a:rPr kumimoji="1" lang="ja-JP" altLang="en-US" sz="1200">
              <a:solidFill>
                <a:srgbClr val="FFFF00"/>
              </a:solidFill>
              <a:latin typeface="HG創英角ﾎﾟｯﾌﾟ体" panose="040B0A09000000000000" pitchFamily="49" charset="-128"/>
              <a:ea typeface="HG創英角ﾎﾟｯﾌﾟ体" panose="040B0A09000000000000" pitchFamily="49" charset="-128"/>
            </a:rPr>
            <a:t>光熱費</a:t>
          </a:r>
          <a:r>
            <a:rPr kumimoji="1" lang="ja-JP" altLang="en-US" sz="1200">
              <a:latin typeface="HG創英角ﾎﾟｯﾌﾟ体" panose="040B0A09000000000000" pitchFamily="49" charset="-128"/>
              <a:ea typeface="HG創英角ﾎﾟｯﾌﾟ体" panose="040B0A09000000000000" pitchFamily="49" charset="-128"/>
            </a:rPr>
            <a:t>を入力してください</a:t>
          </a:r>
        </a:p>
      </xdr:txBody>
    </xdr:sp>
    <xdr:clientData fPrintsWithSheet="0"/>
  </xdr:twoCellAnchor>
  <xdr:oneCellAnchor>
    <xdr:from>
      <xdr:col>2</xdr:col>
      <xdr:colOff>2054</xdr:colOff>
      <xdr:row>1</xdr:row>
      <xdr:rowOff>137583</xdr:rowOff>
    </xdr:from>
    <xdr:ext cx="3542637" cy="559192"/>
    <xdr:sp textlink="">
      <xdr:nvSpPr>
        <xdr:cNvPr id="9" name="正方形/長方形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344954" y="194733"/>
          <a:ext cx="3542637" cy="55919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ja-JP" altLang="en-US" sz="2800" b="1" cap="none" spc="0">
              <a:ln w="1905"/>
              <a:gradFill>
                <a:gsLst>
                  <a:gs pos="0">
                    <a:schemeClr val="accent6">
                      <a:shade val="20000"/>
                      <a:satMod val="200000"/>
                    </a:schemeClr>
                  </a:gs>
                  <a:gs pos="78000">
                    <a:schemeClr val="accent6">
                      <a:tint val="90000"/>
                      <a:shade val="89000"/>
                      <a:satMod val="220000"/>
                    </a:schemeClr>
                  </a:gs>
                  <a:gs pos="100000">
                    <a:schemeClr val="accent6">
                      <a:tint val="12000"/>
                      <a:satMod val="255000"/>
                    </a:schemeClr>
                  </a:gs>
                </a:gsLst>
                <a:lin ang="5400000"/>
              </a:gradFill>
              <a:effectLst>
                <a:innerShdw blurRad="69850" dist="43180" dir="5400000">
                  <a:srgbClr val="000000">
                    <a:alpha val="65000"/>
                  </a:srgbClr>
                </a:innerShdw>
              </a:effectLst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今年のデータ　入力表</a:t>
          </a:r>
        </a:p>
      </xdr:txBody>
    </xdr:sp>
    <xdr:clientData/>
  </xdr:oneCellAnchor>
  <xdr:oneCellAnchor>
    <xdr:from>
      <xdr:col>2</xdr:col>
      <xdr:colOff>2053</xdr:colOff>
      <xdr:row>36</xdr:row>
      <xdr:rowOff>137584</xdr:rowOff>
    </xdr:from>
    <xdr:ext cx="3542637" cy="559192"/>
    <xdr:sp textlink="">
      <xdr:nvSpPr>
        <xdr:cNvPr id="14" name="正方形/長方形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/>
      </xdr:nvSpPr>
      <xdr:spPr>
        <a:xfrm>
          <a:off x="344953" y="8081434"/>
          <a:ext cx="3542637" cy="55919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ja-JP" altLang="en-US" sz="2800" b="1" cap="none" spc="0">
              <a:ln w="1905"/>
              <a:gradFill>
                <a:gsLst>
                  <a:gs pos="0">
                    <a:schemeClr val="accent1">
                      <a:lumMod val="50000"/>
                    </a:schemeClr>
                  </a:gs>
                  <a:gs pos="78000">
                    <a:schemeClr val="tx2">
                      <a:lumMod val="40000"/>
                      <a:lumOff val="60000"/>
                    </a:schemeClr>
                  </a:gs>
                  <a:gs pos="100000">
                    <a:schemeClr val="accent6">
                      <a:tint val="12000"/>
                      <a:satMod val="255000"/>
                    </a:schemeClr>
                  </a:gs>
                </a:gsLst>
                <a:lin ang="5400000"/>
              </a:gradFill>
              <a:effectLst>
                <a:innerShdw blurRad="69850" dist="43180" dir="5400000">
                  <a:srgbClr val="000000">
                    <a:alpha val="65000"/>
                  </a:srgbClr>
                </a:innerShdw>
              </a:effectLst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前年のデータ　入力表</a:t>
          </a:r>
        </a:p>
      </xdr:txBody>
    </xdr:sp>
    <xdr:clientData/>
  </xdr:oneCellAnchor>
  <xdr:twoCellAnchor>
    <xdr:from>
      <xdr:col>19</xdr:col>
      <xdr:colOff>136071</xdr:colOff>
      <xdr:row>2</xdr:row>
      <xdr:rowOff>40821</xdr:rowOff>
    </xdr:from>
    <xdr:to>
      <xdr:col>23</xdr:col>
      <xdr:colOff>505607</xdr:colOff>
      <xdr:row>4</xdr:row>
      <xdr:rowOff>104571</xdr:rowOff>
    </xdr:to>
    <xdr:sp textlink="">
      <xdr:nvSpPr>
        <xdr:cNvPr id="8" name="線吹き出し 2 (枠付き)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11011889" y="577685"/>
          <a:ext cx="2032082" cy="531341"/>
        </a:xfrm>
        <a:prstGeom prst="borderCallout2">
          <a:avLst>
            <a:gd name="adj1" fmla="val 18750"/>
            <a:gd name="adj2" fmla="val -641"/>
            <a:gd name="adj3" fmla="val 18750"/>
            <a:gd name="adj4" fmla="val -91176"/>
            <a:gd name="adj5" fmla="val 119856"/>
            <a:gd name="adj6" fmla="val -98209"/>
          </a:avLst>
        </a:prstGeom>
        <a:solidFill>
          <a:srgbClr val="00B050"/>
        </a:solidFill>
        <a:ln>
          <a:solidFill>
            <a:srgbClr val="006600"/>
          </a:solidFill>
          <a:headEnd type="none" w="med" len="med"/>
          <a:tailEnd type="arrow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>
              <a:latin typeface="HG創英角ﾎﾟｯﾌﾟ体" panose="040B0A09000000000000" pitchFamily="49" charset="-128"/>
              <a:ea typeface="HG創英角ﾎﾟｯﾌﾟ体" panose="040B0A09000000000000" pitchFamily="49" charset="-128"/>
            </a:rPr>
            <a:t>太枠内に</a:t>
          </a:r>
          <a:r>
            <a:rPr kumimoji="1" lang="ja-JP" altLang="en-US" sz="1200">
              <a:solidFill>
                <a:srgbClr val="FFFF00"/>
              </a:solidFill>
              <a:latin typeface="HG創英角ﾎﾟｯﾌﾟ体" panose="040B0A09000000000000" pitchFamily="49" charset="-128"/>
              <a:ea typeface="HG創英角ﾎﾟｯﾌﾟ体" panose="040B0A09000000000000" pitchFamily="49" charset="-128"/>
            </a:rPr>
            <a:t>今年</a:t>
          </a:r>
          <a:r>
            <a:rPr kumimoji="1" lang="ja-JP" altLang="en-US" sz="1200">
              <a:latin typeface="HG創英角ﾎﾟｯﾌﾟ体" panose="040B0A09000000000000" pitchFamily="49" charset="-128"/>
              <a:ea typeface="HG創英角ﾎﾟｯﾌﾟ体" panose="040B0A09000000000000" pitchFamily="49" charset="-128"/>
            </a:rPr>
            <a:t>の</a:t>
          </a:r>
          <a:r>
            <a:rPr kumimoji="1" lang="ja-JP" altLang="en-US" sz="1200">
              <a:solidFill>
                <a:srgbClr val="FFFF00"/>
              </a:solidFill>
              <a:latin typeface="HG創英角ﾎﾟｯﾌﾟ体" panose="040B0A09000000000000" pitchFamily="49" charset="-128"/>
              <a:ea typeface="HG創英角ﾎﾟｯﾌﾟ体" panose="040B0A09000000000000" pitchFamily="49" charset="-128"/>
            </a:rPr>
            <a:t>エネルギー使用量</a:t>
          </a:r>
          <a:r>
            <a:rPr kumimoji="1" lang="ja-JP" altLang="en-US" sz="1200">
              <a:latin typeface="HG創英角ﾎﾟｯﾌﾟ体" panose="040B0A09000000000000" pitchFamily="49" charset="-128"/>
              <a:ea typeface="HG創英角ﾎﾟｯﾌﾟ体" panose="040B0A09000000000000" pitchFamily="49" charset="-128"/>
            </a:rPr>
            <a:t>を入力してください</a:t>
          </a:r>
        </a:p>
      </xdr:txBody>
    </xdr:sp>
    <xdr:clientData fPrintsWithSheet="0"/>
  </xdr:twoCellAnchor>
  <xdr:twoCellAnchor>
    <xdr:from>
      <xdr:col>19</xdr:col>
      <xdr:colOff>136072</xdr:colOff>
      <xdr:row>47</xdr:row>
      <xdr:rowOff>28993</xdr:rowOff>
    </xdr:from>
    <xdr:to>
      <xdr:col>23</xdr:col>
      <xdr:colOff>505608</xdr:colOff>
      <xdr:row>49</xdr:row>
      <xdr:rowOff>106351</xdr:rowOff>
    </xdr:to>
    <xdr:sp textlink="">
      <xdr:nvSpPr>
        <xdr:cNvPr id="10" name="線吹き出し 2 (枠付き)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11049001" y="10846672"/>
          <a:ext cx="2016000" cy="540000"/>
        </a:xfrm>
        <a:prstGeom prst="borderCallout2">
          <a:avLst>
            <a:gd name="adj1" fmla="val 18750"/>
            <a:gd name="adj2" fmla="val -641"/>
            <a:gd name="adj3" fmla="val 18750"/>
            <a:gd name="adj4" fmla="val -91176"/>
            <a:gd name="adj5" fmla="val 119856"/>
            <a:gd name="adj6" fmla="val -98209"/>
          </a:avLst>
        </a:prstGeom>
        <a:solidFill>
          <a:srgbClr val="00B0F0"/>
        </a:solidFill>
        <a:ln>
          <a:solidFill>
            <a:srgbClr val="006600"/>
          </a:solidFill>
          <a:headEnd type="none" w="med" len="med"/>
          <a:tailEnd type="arrow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>
              <a:latin typeface="HG創英角ﾎﾟｯﾌﾟ体" panose="040B0A09000000000000" pitchFamily="49" charset="-128"/>
              <a:ea typeface="HG創英角ﾎﾟｯﾌﾟ体" panose="040B0A09000000000000" pitchFamily="49" charset="-128"/>
            </a:rPr>
            <a:t>太枠内に</a:t>
          </a:r>
          <a:r>
            <a:rPr kumimoji="1" lang="ja-JP" altLang="en-US" sz="1200">
              <a:solidFill>
                <a:srgbClr val="FFFF00"/>
              </a:solidFill>
              <a:latin typeface="HG創英角ﾎﾟｯﾌﾟ体" panose="040B0A09000000000000" pitchFamily="49" charset="-128"/>
              <a:ea typeface="HG創英角ﾎﾟｯﾌﾟ体" panose="040B0A09000000000000" pitchFamily="49" charset="-128"/>
            </a:rPr>
            <a:t>前年</a:t>
          </a:r>
          <a:r>
            <a:rPr kumimoji="1" lang="ja-JP" altLang="en-US" sz="1200">
              <a:latin typeface="HG創英角ﾎﾟｯﾌﾟ体" panose="040B0A09000000000000" pitchFamily="49" charset="-128"/>
              <a:ea typeface="HG創英角ﾎﾟｯﾌﾟ体" panose="040B0A09000000000000" pitchFamily="49" charset="-128"/>
            </a:rPr>
            <a:t>の</a:t>
          </a:r>
          <a:r>
            <a:rPr kumimoji="1" lang="ja-JP" altLang="en-US" sz="1200">
              <a:solidFill>
                <a:srgbClr val="FFFF00"/>
              </a:solidFill>
              <a:latin typeface="HG創英角ﾎﾟｯﾌﾟ体" panose="040B0A09000000000000" pitchFamily="49" charset="-128"/>
              <a:ea typeface="HG創英角ﾎﾟｯﾌﾟ体" panose="040B0A09000000000000" pitchFamily="49" charset="-128"/>
            </a:rPr>
            <a:t>光熱費</a:t>
          </a:r>
          <a:r>
            <a:rPr kumimoji="1" lang="ja-JP" altLang="en-US" sz="1200">
              <a:latin typeface="HG創英角ﾎﾟｯﾌﾟ体" panose="040B0A09000000000000" pitchFamily="49" charset="-128"/>
              <a:ea typeface="HG創英角ﾎﾟｯﾌﾟ体" panose="040B0A09000000000000" pitchFamily="49" charset="-128"/>
            </a:rPr>
            <a:t>を入力してください</a:t>
          </a:r>
        </a:p>
      </xdr:txBody>
    </xdr:sp>
    <xdr:clientData fPrintsWithSheet="0"/>
  </xdr:twoCellAnchor>
  <xdr:twoCellAnchor>
    <xdr:from>
      <xdr:col>19</xdr:col>
      <xdr:colOff>139805</xdr:colOff>
      <xdr:row>37</xdr:row>
      <xdr:rowOff>40822</xdr:rowOff>
    </xdr:from>
    <xdr:to>
      <xdr:col>23</xdr:col>
      <xdr:colOff>509341</xdr:colOff>
      <xdr:row>39</xdr:row>
      <xdr:rowOff>104572</xdr:rowOff>
    </xdr:to>
    <xdr:sp textlink="">
      <xdr:nvSpPr>
        <xdr:cNvPr id="11" name="線吹き出し 2 (枠付き)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11052734" y="8531679"/>
          <a:ext cx="2016000" cy="540000"/>
        </a:xfrm>
        <a:prstGeom prst="borderCallout2">
          <a:avLst>
            <a:gd name="adj1" fmla="val 18750"/>
            <a:gd name="adj2" fmla="val -641"/>
            <a:gd name="adj3" fmla="val 18750"/>
            <a:gd name="adj4" fmla="val -91176"/>
            <a:gd name="adj5" fmla="val 119856"/>
            <a:gd name="adj6" fmla="val -98209"/>
          </a:avLst>
        </a:prstGeom>
        <a:solidFill>
          <a:srgbClr val="00B0F0"/>
        </a:solidFill>
        <a:ln>
          <a:solidFill>
            <a:srgbClr val="006600"/>
          </a:solidFill>
          <a:headEnd type="none" w="med" len="med"/>
          <a:tailEnd type="arrow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>
              <a:latin typeface="HG創英角ﾎﾟｯﾌﾟ体" panose="040B0A09000000000000" pitchFamily="49" charset="-128"/>
              <a:ea typeface="HG創英角ﾎﾟｯﾌﾟ体" panose="040B0A09000000000000" pitchFamily="49" charset="-128"/>
            </a:rPr>
            <a:t>太枠内に</a:t>
          </a:r>
          <a:r>
            <a:rPr kumimoji="1" lang="ja-JP" altLang="en-US" sz="1200">
              <a:solidFill>
                <a:srgbClr val="FFFF00"/>
              </a:solidFill>
              <a:latin typeface="HG創英角ﾎﾟｯﾌﾟ体" panose="040B0A09000000000000" pitchFamily="49" charset="-128"/>
              <a:ea typeface="HG創英角ﾎﾟｯﾌﾟ体" panose="040B0A09000000000000" pitchFamily="49" charset="-128"/>
            </a:rPr>
            <a:t>前年</a:t>
          </a:r>
          <a:r>
            <a:rPr kumimoji="1" lang="ja-JP" altLang="en-US" sz="1200">
              <a:latin typeface="HG創英角ﾎﾟｯﾌﾟ体" panose="040B0A09000000000000" pitchFamily="49" charset="-128"/>
              <a:ea typeface="HG創英角ﾎﾟｯﾌﾟ体" panose="040B0A09000000000000" pitchFamily="49" charset="-128"/>
            </a:rPr>
            <a:t>の</a:t>
          </a:r>
          <a:r>
            <a:rPr kumimoji="1" lang="ja-JP" altLang="en-US" sz="1200">
              <a:solidFill>
                <a:srgbClr val="FFFF00"/>
              </a:solidFill>
              <a:latin typeface="HG創英角ﾎﾟｯﾌﾟ体" panose="040B0A09000000000000" pitchFamily="49" charset="-128"/>
              <a:ea typeface="HG創英角ﾎﾟｯﾌﾟ体" panose="040B0A09000000000000" pitchFamily="49" charset="-128"/>
            </a:rPr>
            <a:t>エネルギー使用量</a:t>
          </a:r>
          <a:r>
            <a:rPr kumimoji="1" lang="ja-JP" altLang="en-US" sz="1200">
              <a:latin typeface="HG創英角ﾎﾟｯﾌﾟ体" panose="040B0A09000000000000" pitchFamily="49" charset="-128"/>
              <a:ea typeface="HG創英角ﾎﾟｯﾌﾟ体" panose="040B0A09000000000000" pitchFamily="49" charset="-128"/>
            </a:rPr>
            <a:t>を入力してください</a:t>
          </a:r>
        </a:p>
      </xdr:txBody>
    </xdr:sp>
    <xdr:clientData fPrintsWithSheet="0"/>
  </xdr:twoCellAnchor>
  <xdr:twoCellAnchor>
    <xdr:from>
      <xdr:col>9</xdr:col>
      <xdr:colOff>568779</xdr:colOff>
      <xdr:row>0</xdr:row>
      <xdr:rowOff>27215</xdr:rowOff>
    </xdr:from>
    <xdr:to>
      <xdr:col>11</xdr:col>
      <xdr:colOff>44903</xdr:colOff>
      <xdr:row>2</xdr:row>
      <xdr:rowOff>197706</xdr:rowOff>
    </xdr:to>
    <xdr:pic>
      <xdr:nvPicPr>
        <xdr:cNvPr id="13" name="Picture 13" descr="kitsune-005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21754" y="27215"/>
          <a:ext cx="714374" cy="703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87923</xdr:colOff>
      <xdr:row>0</xdr:row>
      <xdr:rowOff>28261</xdr:rowOff>
    </xdr:from>
    <xdr:to>
      <xdr:col>16</xdr:col>
      <xdr:colOff>183174</xdr:colOff>
      <xdr:row>2</xdr:row>
      <xdr:rowOff>14654</xdr:rowOff>
    </xdr:to>
    <xdr:sp textlink="">
      <xdr:nvSpPr>
        <xdr:cNvPr id="15" name="AutoShape 303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>
          <a:spLocks noChangeArrowheads="1"/>
        </xdr:cNvSpPr>
      </xdr:nvSpPr>
      <xdr:spPr bwMode="auto">
        <a:xfrm>
          <a:off x="6103327" y="28261"/>
          <a:ext cx="3209193" cy="521258"/>
        </a:xfrm>
        <a:prstGeom prst="wedgeEllipseCallout">
          <a:avLst>
            <a:gd name="adj1" fmla="val -54125"/>
            <a:gd name="adj2" fmla="val 20588"/>
          </a:avLst>
        </a:prstGeom>
        <a:solidFill>
          <a:srgbClr val="FFFFCC"/>
        </a:solidFill>
        <a:ln w="38100" algn="ctr">
          <a:solidFill>
            <a:srgbClr val="FFCC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45791" dir="2021404" algn="ctr" rotWithShape="0">
                  <a:srgbClr val="9999FF"/>
                </a:outerShdw>
              </a:effectLst>
            </a14:hiddenEffects>
          </a:ext>
        </a:extLst>
      </xdr:spPr>
      <xdr:txBody>
        <a:bodyPr vertOverflow="clip" wrap="square" lIns="18288" tIns="0" rIns="0" bIns="0" anchor="ctr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11</xdr:col>
      <xdr:colOff>428101</xdr:colOff>
      <xdr:row>1</xdr:row>
      <xdr:rowOff>69082</xdr:rowOff>
    </xdr:from>
    <xdr:to>
      <xdr:col>15</xdr:col>
      <xdr:colOff>604993</xdr:colOff>
      <xdr:row>2</xdr:row>
      <xdr:rowOff>55475</xdr:rowOff>
    </xdr:to>
    <xdr:sp textlink="">
      <xdr:nvSpPr>
        <xdr:cNvPr id="16" name="Text Box 411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>
          <a:spLocks noChangeArrowheads="1"/>
        </xdr:cNvSpPr>
      </xdr:nvSpPr>
      <xdr:spPr bwMode="auto">
        <a:xfrm>
          <a:off x="6443505" y="127697"/>
          <a:ext cx="2668046" cy="462643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576" tIns="32004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900" b="0" i="0" u="none" strike="noStrike" baseline="0">
              <a:solidFill>
                <a:schemeClr val="accent6">
                  <a:lumMod val="50000"/>
                </a:schemeClr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　検針票や給油したレシートなどを用意してね。</a:t>
          </a:r>
          <a:endParaRPr lang="en-US" altLang="ja-JP" sz="900" b="0" i="0" u="none" strike="noStrike" baseline="0">
            <a:solidFill>
              <a:schemeClr val="accent6">
                <a:lumMod val="50000"/>
              </a:schemeClr>
            </a:solidFill>
            <a:latin typeface="HGP創英角ﾎﾟｯﾌﾟ体" panose="040B0A00000000000000" pitchFamily="50" charset="-128"/>
            <a:ea typeface="HGP創英角ﾎﾟｯﾌﾟ体" panose="040B0A00000000000000" pitchFamily="50" charset="-128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900" b="0" i="0" u="none" strike="noStrike" baseline="0">
              <a:solidFill>
                <a:schemeClr val="accent6">
                  <a:lumMod val="50000"/>
                </a:schemeClr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　わからない月はとばして入力してもＯＫ！</a:t>
          </a:r>
          <a:endParaRPr lang="ja-JP" altLang="en-US" sz="900">
            <a:solidFill>
              <a:schemeClr val="accent6">
                <a:lumMod val="50000"/>
              </a:schemeClr>
            </a:solidFill>
            <a:latin typeface="小塚ゴシック Pro L" pitchFamily="34" charset="-128"/>
            <a:ea typeface="小塚ゴシック Pro L" pitchFamily="34" charset="-128"/>
          </a:endParaRPr>
        </a:p>
      </xdr:txBody>
    </xdr:sp>
    <xdr:clientData/>
  </xdr:twoCellAnchor>
  <xdr:twoCellAnchor>
    <xdr:from>
      <xdr:col>11</xdr:col>
      <xdr:colOff>153866</xdr:colOff>
      <xdr:row>36</xdr:row>
      <xdr:rowOff>0</xdr:rowOff>
    </xdr:from>
    <xdr:to>
      <xdr:col>16</xdr:col>
      <xdr:colOff>249117</xdr:colOff>
      <xdr:row>37</xdr:row>
      <xdr:rowOff>45008</xdr:rowOff>
    </xdr:to>
    <xdr:sp textlink="">
      <xdr:nvSpPr>
        <xdr:cNvPr id="17" name="AutoShape 303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>
          <a:spLocks noChangeArrowheads="1"/>
        </xdr:cNvSpPr>
      </xdr:nvSpPr>
      <xdr:spPr bwMode="auto">
        <a:xfrm>
          <a:off x="6169270" y="7905750"/>
          <a:ext cx="3209193" cy="521258"/>
        </a:xfrm>
        <a:prstGeom prst="wedgeEllipseCallout">
          <a:avLst>
            <a:gd name="adj1" fmla="val -54125"/>
            <a:gd name="adj2" fmla="val 20588"/>
          </a:avLst>
        </a:prstGeom>
        <a:solidFill>
          <a:srgbClr val="FFEBFF"/>
        </a:solidFill>
        <a:ln w="38100" algn="ctr">
          <a:solidFill>
            <a:srgbClr val="CCCCFF"/>
          </a:solidFill>
          <a:miter lim="800000"/>
          <a:headEnd/>
          <a:tailEnd/>
        </a:ln>
        <a:effectLst/>
      </xdr:spPr>
      <xdr:txBody>
        <a:bodyPr vertOverflow="clip" wrap="square" lIns="18288" tIns="0" rIns="0" bIns="0" anchor="ctr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11</xdr:col>
      <xdr:colOff>504265</xdr:colOff>
      <xdr:row>36</xdr:row>
      <xdr:rowOff>89647</xdr:rowOff>
    </xdr:from>
    <xdr:to>
      <xdr:col>16</xdr:col>
      <xdr:colOff>64833</xdr:colOff>
      <xdr:row>37</xdr:row>
      <xdr:rowOff>76040</xdr:rowOff>
    </xdr:to>
    <xdr:sp textlink="">
      <xdr:nvSpPr>
        <xdr:cNvPr id="18" name="Text Box 411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>
          <a:spLocks noChangeArrowheads="1"/>
        </xdr:cNvSpPr>
      </xdr:nvSpPr>
      <xdr:spPr bwMode="auto">
        <a:xfrm>
          <a:off x="6477000" y="7900147"/>
          <a:ext cx="2642186" cy="468246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576" tIns="32004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900" b="0" i="0" u="none" strike="noStrike" baseline="0">
              <a:solidFill>
                <a:schemeClr val="tx2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　前年の使用量などがわかる場合は、</a:t>
          </a:r>
          <a:endParaRPr lang="en-US" altLang="ja-JP" sz="900" b="0" i="0" u="none" strike="noStrike" baseline="0">
            <a:solidFill>
              <a:schemeClr val="tx2"/>
            </a:solidFill>
            <a:latin typeface="HGP創英角ﾎﾟｯﾌﾟ体" panose="040B0A00000000000000" pitchFamily="50" charset="-128"/>
            <a:ea typeface="HGP創英角ﾎﾟｯﾌﾟ体" panose="040B0A00000000000000" pitchFamily="50" charset="-128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900" b="0" i="0" u="none" strike="noStrike" baseline="0">
              <a:solidFill>
                <a:schemeClr val="tx2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　　　　　　　　　比較のために入力してみよう！</a:t>
          </a:r>
          <a:endParaRPr lang="ja-JP" altLang="en-US" sz="900">
            <a:solidFill>
              <a:schemeClr val="tx2"/>
            </a:solidFill>
            <a:latin typeface="小塚ゴシック Pro L" pitchFamily="34" charset="-128"/>
            <a:ea typeface="小塚ゴシック Pro L" pitchFamily="34" charset="-128"/>
          </a:endParaRPr>
        </a:p>
      </xdr:txBody>
    </xdr:sp>
    <xdr:clientData/>
  </xdr:twoCellAnchor>
  <xdr:twoCellAnchor editAs="oneCell">
    <xdr:from>
      <xdr:col>9</xdr:col>
      <xdr:colOff>537884</xdr:colOff>
      <xdr:row>36</xdr:row>
      <xdr:rowOff>0</xdr:rowOff>
    </xdr:from>
    <xdr:to>
      <xdr:col>10</xdr:col>
      <xdr:colOff>461151</xdr:colOff>
      <xdr:row>37</xdr:row>
      <xdr:rowOff>162513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7972" y="7810500"/>
          <a:ext cx="539591" cy="644366"/>
        </a:xfrm>
        <a:prstGeom prst="rect">
          <a:avLst/>
        </a:prstGeom>
      </xdr:spPr>
    </xdr:pic>
    <xdr:clientData/>
  </xdr:twoCellAnchor>
  <xdr:twoCellAnchor>
    <xdr:from>
      <xdr:col>19</xdr:col>
      <xdr:colOff>152400</xdr:colOff>
      <xdr:row>1</xdr:row>
      <xdr:rowOff>19050</xdr:rowOff>
    </xdr:from>
    <xdr:to>
      <xdr:col>24</xdr:col>
      <xdr:colOff>476250</xdr:colOff>
      <xdr:row>1</xdr:row>
      <xdr:rowOff>323850</xdr:rowOff>
    </xdr:to>
    <xdr:sp textlink="">
      <xdr:nvSpPr>
        <xdr:cNvPr id="21" name="線吹き出し 2 (枠付き)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/>
      </xdr:nvSpPr>
      <xdr:spPr>
        <a:xfrm>
          <a:off x="10982325" y="76200"/>
          <a:ext cx="2638425" cy="304800"/>
        </a:xfrm>
        <a:prstGeom prst="borderCallout2">
          <a:avLst>
            <a:gd name="adj1" fmla="val 21875"/>
            <a:gd name="adj2" fmla="val 81"/>
            <a:gd name="adj3" fmla="val 21875"/>
            <a:gd name="adj4" fmla="val -87"/>
            <a:gd name="adj5" fmla="val 4231"/>
            <a:gd name="adj6" fmla="val -33904"/>
          </a:avLst>
        </a:prstGeom>
        <a:solidFill>
          <a:srgbClr val="00B050"/>
        </a:solidFill>
        <a:ln>
          <a:solidFill>
            <a:srgbClr val="006600"/>
          </a:solidFill>
          <a:headEnd type="none" w="med" len="med"/>
          <a:tailEnd type="arrow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>
              <a:latin typeface="HG創英角ﾎﾟｯﾌﾟ体" panose="040B0A09000000000000" pitchFamily="49" charset="-128"/>
              <a:ea typeface="HG創英角ﾎﾟｯﾌﾟ体" panose="040B0A09000000000000" pitchFamily="49" charset="-128"/>
            </a:rPr>
            <a:t>ご家庭の</a:t>
          </a:r>
          <a:r>
            <a:rPr kumimoji="1" lang="ja-JP" altLang="en-US" sz="1200">
              <a:solidFill>
                <a:srgbClr val="FFFF00"/>
              </a:solidFill>
              <a:latin typeface="HG創英角ﾎﾟｯﾌﾟ体" panose="040B0A09000000000000" pitchFamily="49" charset="-128"/>
              <a:ea typeface="HG創英角ﾎﾟｯﾌﾟ体" panose="040B0A09000000000000" pitchFamily="49" charset="-128"/>
            </a:rPr>
            <a:t>人数</a:t>
          </a:r>
          <a:r>
            <a:rPr kumimoji="1" lang="ja-JP" altLang="en-US" sz="1200">
              <a:latin typeface="HG創英角ﾎﾟｯﾌﾟ体" panose="040B0A09000000000000" pitchFamily="49" charset="-128"/>
              <a:ea typeface="HG創英角ﾎﾟｯﾌﾟ体" panose="040B0A09000000000000" pitchFamily="49" charset="-128"/>
            </a:rPr>
            <a:t>を選択してください</a:t>
          </a:r>
        </a:p>
      </xdr:txBody>
    </xdr:sp>
    <xdr:clientData fPrintsWithSheet="0"/>
  </xdr:twoCellAnchor>
  <xdr:twoCellAnchor>
    <xdr:from>
      <xdr:col>21</xdr:col>
      <xdr:colOff>118242</xdr:colOff>
      <xdr:row>15</xdr:row>
      <xdr:rowOff>177362</xdr:rowOff>
    </xdr:from>
    <xdr:to>
      <xdr:col>29</xdr:col>
      <xdr:colOff>486103</xdr:colOff>
      <xdr:row>28</xdr:row>
      <xdr:rowOff>170792</xdr:rowOff>
    </xdr:to>
    <xdr:grpSp>
      <xdr:nvGrpSpPr>
        <xdr:cNvPr id="7" name="グループ化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GrpSpPr/>
      </xdr:nvGrpSpPr>
      <xdr:grpSpPr>
        <a:xfrm>
          <a:off x="11256889" y="3651186"/>
          <a:ext cx="5657038" cy="2906959"/>
          <a:chOff x="11679621" y="5005552"/>
          <a:chExt cx="5623034" cy="2982310"/>
        </a:xfrm>
      </xdr:grpSpPr>
      <xdr:sp textlink="">
        <xdr:nvSpPr>
          <xdr:cNvPr id="5" name="メモ 4">
            <a:extLst>
              <a:ext uri="{FF2B5EF4-FFF2-40B4-BE49-F238E27FC236}">
                <a16:creationId xmlns:a16="http://schemas.microsoft.com/office/drawing/2014/main" id="{00000000-0008-0000-0100-000005000000}"/>
              </a:ext>
            </a:extLst>
          </xdr:cNvPr>
          <xdr:cNvSpPr/>
        </xdr:nvSpPr>
        <xdr:spPr>
          <a:xfrm>
            <a:off x="11679621" y="5005552"/>
            <a:ext cx="5623034" cy="2982310"/>
          </a:xfrm>
          <a:prstGeom prst="foldedCorner">
            <a:avLst/>
          </a:prstGeom>
          <a:solidFill>
            <a:schemeClr val="accent1">
              <a:lumMod val="20000"/>
              <a:lumOff val="80000"/>
            </a:schemeClr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ja-JP" altLang="en-US" sz="2400">
                <a:solidFill>
                  <a:schemeClr val="accent1">
                    <a:lumMod val="50000"/>
                  </a:schemeClr>
                </a:solidFill>
                <a:latin typeface="HGP創英角ﾎﾟｯﾌﾟ体" panose="040B0A00000000000000" pitchFamily="50" charset="-128"/>
                <a:ea typeface="HGP創英角ﾎﾟｯﾌﾟ体" panose="040B0A00000000000000" pitchFamily="50" charset="-128"/>
              </a:rPr>
              <a:t>　</a:t>
            </a:r>
            <a:r>
              <a:rPr kumimoji="1" lang="en-US" altLang="ja-JP" sz="2400">
                <a:solidFill>
                  <a:schemeClr val="accent1">
                    <a:lumMod val="50000"/>
                  </a:schemeClr>
                </a:solidFill>
                <a:latin typeface="HGP創英角ﾎﾟｯﾌﾟ体" panose="040B0A00000000000000" pitchFamily="50" charset="-128"/>
                <a:ea typeface="HGP創英角ﾎﾟｯﾌﾟ体" panose="040B0A00000000000000" pitchFamily="50" charset="-128"/>
              </a:rPr>
              <a:t>※</a:t>
            </a:r>
            <a:r>
              <a:rPr kumimoji="1" lang="ja-JP" altLang="en-US" sz="2400" baseline="0">
                <a:solidFill>
                  <a:schemeClr val="accent1">
                    <a:lumMod val="50000"/>
                  </a:schemeClr>
                </a:solidFill>
                <a:latin typeface="HGP創英角ﾎﾟｯﾌﾟ体" panose="040B0A00000000000000" pitchFamily="50" charset="-128"/>
                <a:ea typeface="HGP創英角ﾎﾟｯﾌﾟ体" panose="040B0A00000000000000" pitchFamily="50" charset="-128"/>
              </a:rPr>
              <a:t> </a:t>
            </a:r>
            <a:r>
              <a:rPr kumimoji="1" lang="ja-JP" altLang="en-US" sz="2400">
                <a:solidFill>
                  <a:schemeClr val="accent1">
                    <a:lumMod val="50000"/>
                  </a:schemeClr>
                </a:solidFill>
                <a:latin typeface="HGP創英角ﾎﾟｯﾌﾟ体" panose="040B0A00000000000000" pitchFamily="50" charset="-128"/>
                <a:ea typeface="HGP創英角ﾎﾟｯﾌﾟ体" panose="040B0A00000000000000" pitchFamily="50" charset="-128"/>
              </a:rPr>
              <a:t>検</a:t>
            </a:r>
            <a:r>
              <a:rPr kumimoji="1" lang="ja-JP" altLang="en-US" sz="2400" baseline="0">
                <a:solidFill>
                  <a:schemeClr val="accent1">
                    <a:lumMod val="50000"/>
                  </a:schemeClr>
                </a:solidFill>
                <a:latin typeface="HGP創英角ﾎﾟｯﾌﾟ体" panose="040B0A00000000000000" pitchFamily="50" charset="-128"/>
                <a:ea typeface="HGP創英角ﾎﾟｯﾌﾟ体" panose="040B0A00000000000000" pitchFamily="50" charset="-128"/>
              </a:rPr>
              <a:t> </a:t>
            </a:r>
            <a:r>
              <a:rPr kumimoji="1" lang="ja-JP" altLang="en-US" sz="2400">
                <a:solidFill>
                  <a:schemeClr val="accent1">
                    <a:lumMod val="50000"/>
                  </a:schemeClr>
                </a:solidFill>
                <a:latin typeface="HGP創英角ﾎﾟｯﾌﾟ体" panose="040B0A00000000000000" pitchFamily="50" charset="-128"/>
                <a:ea typeface="HGP創英角ﾎﾟｯﾌﾟ体" panose="040B0A00000000000000" pitchFamily="50" charset="-128"/>
              </a:rPr>
              <a:t>針</a:t>
            </a:r>
            <a:r>
              <a:rPr kumimoji="1" lang="ja-JP" altLang="en-US" sz="2400" baseline="0">
                <a:solidFill>
                  <a:schemeClr val="accent1">
                    <a:lumMod val="50000"/>
                  </a:schemeClr>
                </a:solidFill>
                <a:latin typeface="HGP創英角ﾎﾟｯﾌﾟ体" panose="040B0A00000000000000" pitchFamily="50" charset="-128"/>
                <a:ea typeface="HGP創英角ﾎﾟｯﾌﾟ体" panose="040B0A00000000000000" pitchFamily="50" charset="-128"/>
              </a:rPr>
              <a:t> </a:t>
            </a:r>
            <a:r>
              <a:rPr kumimoji="1" lang="ja-JP" altLang="en-US" sz="2400">
                <a:solidFill>
                  <a:schemeClr val="accent1">
                    <a:lumMod val="50000"/>
                  </a:schemeClr>
                </a:solidFill>
                <a:latin typeface="HGP創英角ﾎﾟｯﾌﾟ体" panose="040B0A00000000000000" pitchFamily="50" charset="-128"/>
                <a:ea typeface="HGP創英角ﾎﾟｯﾌﾟ体" panose="040B0A00000000000000" pitchFamily="50" charset="-128"/>
              </a:rPr>
              <a:t>票</a:t>
            </a:r>
            <a:r>
              <a:rPr kumimoji="1" lang="ja-JP" altLang="en-US" sz="2400" baseline="0">
                <a:solidFill>
                  <a:schemeClr val="accent1">
                    <a:lumMod val="50000"/>
                  </a:schemeClr>
                </a:solidFill>
                <a:latin typeface="HGP創英角ﾎﾟｯﾌﾟ体" panose="040B0A00000000000000" pitchFamily="50" charset="-128"/>
                <a:ea typeface="HGP創英角ﾎﾟｯﾌﾟ体" panose="040B0A00000000000000" pitchFamily="50" charset="-128"/>
              </a:rPr>
              <a:t> </a:t>
            </a:r>
            <a:r>
              <a:rPr kumimoji="1" lang="ja-JP" altLang="en-US" sz="2400">
                <a:solidFill>
                  <a:schemeClr val="accent1">
                    <a:lumMod val="50000"/>
                  </a:schemeClr>
                </a:solidFill>
                <a:latin typeface="HGP創英角ﾎﾟｯﾌﾟ体" panose="040B0A00000000000000" pitchFamily="50" charset="-128"/>
                <a:ea typeface="HGP創英角ﾎﾟｯﾌﾟ体" panose="040B0A00000000000000" pitchFamily="50" charset="-128"/>
              </a:rPr>
              <a:t>の</a:t>
            </a:r>
            <a:r>
              <a:rPr kumimoji="1" lang="ja-JP" altLang="en-US" sz="2400" baseline="0">
                <a:solidFill>
                  <a:schemeClr val="accent1">
                    <a:lumMod val="50000"/>
                  </a:schemeClr>
                </a:solidFill>
                <a:latin typeface="HGP創英角ﾎﾟｯﾌﾟ体" panose="040B0A00000000000000" pitchFamily="50" charset="-128"/>
                <a:ea typeface="HGP創英角ﾎﾟｯﾌﾟ体" panose="040B0A00000000000000" pitchFamily="50" charset="-128"/>
              </a:rPr>
              <a:t> </a:t>
            </a:r>
            <a:r>
              <a:rPr kumimoji="1" lang="ja-JP" altLang="en-US" sz="2400">
                <a:solidFill>
                  <a:schemeClr val="accent1">
                    <a:lumMod val="50000"/>
                  </a:schemeClr>
                </a:solidFill>
                <a:latin typeface="HGP創英角ﾎﾟｯﾌﾟ体" panose="040B0A00000000000000" pitchFamily="50" charset="-128"/>
                <a:ea typeface="HGP創英角ﾎﾟｯﾌﾟ体" panose="040B0A00000000000000" pitchFamily="50" charset="-128"/>
              </a:rPr>
              <a:t>見</a:t>
            </a:r>
            <a:r>
              <a:rPr kumimoji="1" lang="ja-JP" altLang="en-US" sz="2400" baseline="0">
                <a:solidFill>
                  <a:schemeClr val="accent1">
                    <a:lumMod val="50000"/>
                  </a:schemeClr>
                </a:solidFill>
                <a:latin typeface="HGP創英角ﾎﾟｯﾌﾟ体" panose="040B0A00000000000000" pitchFamily="50" charset="-128"/>
                <a:ea typeface="HGP創英角ﾎﾟｯﾌﾟ体" panose="040B0A00000000000000" pitchFamily="50" charset="-128"/>
              </a:rPr>
              <a:t> </a:t>
            </a:r>
            <a:r>
              <a:rPr kumimoji="1" lang="ja-JP" altLang="en-US" sz="2400">
                <a:solidFill>
                  <a:schemeClr val="accent1">
                    <a:lumMod val="50000"/>
                  </a:schemeClr>
                </a:solidFill>
                <a:latin typeface="HGP創英角ﾎﾟｯﾌﾟ体" panose="040B0A00000000000000" pitchFamily="50" charset="-128"/>
                <a:ea typeface="HGP創英角ﾎﾟｯﾌﾟ体" panose="040B0A00000000000000" pitchFamily="50" charset="-128"/>
              </a:rPr>
              <a:t>方</a:t>
            </a:r>
            <a:endParaRPr kumimoji="1" lang="en-US" altLang="ja-JP" sz="2400">
              <a:solidFill>
                <a:schemeClr val="accent1">
                  <a:lumMod val="50000"/>
                </a:schemeClr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endParaRPr>
          </a:p>
          <a:p>
            <a:pPr algn="l"/>
            <a:endParaRPr kumimoji="1" lang="en-US" altLang="ja-JP" sz="1400">
              <a:solidFill>
                <a:schemeClr val="accent1">
                  <a:lumMod val="50000"/>
                </a:schemeClr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endParaRPr>
          </a:p>
          <a:p>
            <a:pPr algn="l"/>
            <a:r>
              <a:rPr kumimoji="1" lang="en-US" altLang="ja-JP" sz="1400">
                <a:solidFill>
                  <a:schemeClr val="accent1">
                    <a:lumMod val="50000"/>
                  </a:schemeClr>
                </a:solidFill>
                <a:latin typeface="HGP創英角ﾎﾟｯﾌﾟ体" panose="040B0A00000000000000" pitchFamily="50" charset="-128"/>
                <a:ea typeface="HGP創英角ﾎﾟｯﾌﾟ体" panose="040B0A00000000000000" pitchFamily="50" charset="-128"/>
              </a:rPr>
              <a:t>  </a:t>
            </a:r>
            <a:r>
              <a:rPr kumimoji="1" lang="ja-JP" altLang="en-US" sz="1400">
                <a:solidFill>
                  <a:srgbClr val="FFFF00"/>
                </a:solidFill>
                <a:latin typeface="HGP創英角ﾎﾟｯﾌﾟ体" panose="040B0A00000000000000" pitchFamily="50" charset="-128"/>
                <a:ea typeface="HGP創英角ﾎﾟｯﾌﾟ体" panose="040B0A00000000000000" pitchFamily="50" charset="-128"/>
              </a:rPr>
              <a:t>★</a:t>
            </a:r>
            <a:r>
              <a:rPr kumimoji="1" lang="ja-JP" altLang="en-US" sz="1400">
                <a:solidFill>
                  <a:schemeClr val="accent1">
                    <a:lumMod val="50000"/>
                  </a:schemeClr>
                </a:solidFill>
                <a:latin typeface="HGP創英角ﾎﾟｯﾌﾟ体" panose="040B0A00000000000000" pitchFamily="50" charset="-128"/>
                <a:ea typeface="HGP創英角ﾎﾟｯﾌﾟ体" panose="040B0A00000000000000" pitchFamily="50" charset="-128"/>
              </a:rPr>
              <a:t> 電 気</a:t>
            </a:r>
            <a:r>
              <a:rPr kumimoji="1" lang="en-US" altLang="ja-JP" sz="1400">
                <a:solidFill>
                  <a:schemeClr val="accent1">
                    <a:lumMod val="50000"/>
                  </a:schemeClr>
                </a:solidFill>
                <a:latin typeface="HGP創英角ﾎﾟｯﾌﾟ体" panose="040B0A00000000000000" pitchFamily="50" charset="-128"/>
                <a:ea typeface="HGP創英角ﾎﾟｯﾌﾟ体" panose="040B0A00000000000000" pitchFamily="50" charset="-128"/>
              </a:rPr>
              <a:t>		</a:t>
            </a:r>
            <a:r>
              <a:rPr kumimoji="1" lang="ja-JP" altLang="en-US" sz="1400">
                <a:solidFill>
                  <a:srgbClr val="FFFF00"/>
                </a:solidFill>
                <a:latin typeface="HGP創英角ﾎﾟｯﾌﾟ体" panose="040B0A00000000000000" pitchFamily="50" charset="-128"/>
                <a:ea typeface="HGP創英角ﾎﾟｯﾌﾟ体" panose="040B0A00000000000000" pitchFamily="50" charset="-128"/>
              </a:rPr>
              <a:t>★</a:t>
            </a:r>
            <a:r>
              <a:rPr kumimoji="1" lang="ja-JP" altLang="en-US" sz="1400">
                <a:solidFill>
                  <a:schemeClr val="accent1">
                    <a:lumMod val="50000"/>
                  </a:schemeClr>
                </a:solidFill>
                <a:latin typeface="HGP創英角ﾎﾟｯﾌﾟ体" panose="040B0A00000000000000" pitchFamily="50" charset="-128"/>
                <a:ea typeface="HGP創英角ﾎﾟｯﾌﾟ体" panose="040B0A00000000000000" pitchFamily="50" charset="-128"/>
              </a:rPr>
              <a:t> ガ ス</a:t>
            </a:r>
            <a:r>
              <a:rPr kumimoji="1" lang="en-US" altLang="ja-JP" sz="1400">
                <a:solidFill>
                  <a:schemeClr val="accent1">
                    <a:lumMod val="50000"/>
                  </a:schemeClr>
                </a:solidFill>
                <a:latin typeface="HGP創英角ﾎﾟｯﾌﾟ体" panose="040B0A00000000000000" pitchFamily="50" charset="-128"/>
                <a:ea typeface="HGP創英角ﾎﾟｯﾌﾟ体" panose="040B0A00000000000000" pitchFamily="50" charset="-128"/>
              </a:rPr>
              <a:t>		</a:t>
            </a:r>
            <a:r>
              <a:rPr kumimoji="1" lang="ja-JP" altLang="en-US" sz="1400">
                <a:solidFill>
                  <a:srgbClr val="FFFF00"/>
                </a:solidFill>
                <a:latin typeface="HGP創英角ﾎﾟｯﾌﾟ体" panose="040B0A00000000000000" pitchFamily="50" charset="-128"/>
                <a:ea typeface="HGP創英角ﾎﾟｯﾌﾟ体" panose="040B0A00000000000000" pitchFamily="50" charset="-128"/>
              </a:rPr>
              <a:t>★</a:t>
            </a:r>
            <a:r>
              <a:rPr kumimoji="1" lang="ja-JP" altLang="en-US" sz="1400">
                <a:solidFill>
                  <a:schemeClr val="accent1">
                    <a:lumMod val="50000"/>
                  </a:schemeClr>
                </a:solidFill>
                <a:latin typeface="HGP創英角ﾎﾟｯﾌﾟ体" panose="040B0A00000000000000" pitchFamily="50" charset="-128"/>
                <a:ea typeface="HGP創英角ﾎﾟｯﾌﾟ体" panose="040B0A00000000000000" pitchFamily="50" charset="-128"/>
              </a:rPr>
              <a:t> 水 道</a:t>
            </a:r>
          </a:p>
        </xdr:txBody>
      </xdr:sp>
      <xdr:pic>
        <xdr:nvPicPr>
          <xdr:cNvPr id="19" name="図 586" descr="denki">
            <a:extLst>
              <a:ext uri="{FF2B5EF4-FFF2-40B4-BE49-F238E27FC236}">
                <a16:creationId xmlns:a16="http://schemas.microsoft.com/office/drawing/2014/main" id="{00000000-0008-0000-0100-000013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b="9755"/>
          <a:stretch>
            <a:fillRect/>
          </a:stretch>
        </xdr:blipFill>
        <xdr:spPr bwMode="auto">
          <a:xfrm>
            <a:off x="11849100" y="5929382"/>
            <a:ext cx="1666218" cy="1877411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0" name="図 587" descr="gas">
            <a:extLst>
              <a:ext uri="{FF2B5EF4-FFF2-40B4-BE49-F238E27FC236}">
                <a16:creationId xmlns:a16="http://schemas.microsoft.com/office/drawing/2014/main" id="{00000000-0008-0000-0100-000014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639801" y="5947868"/>
            <a:ext cx="1698547" cy="1666547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2" name="図 588" descr="suido">
            <a:extLst>
              <a:ext uri="{FF2B5EF4-FFF2-40B4-BE49-F238E27FC236}">
                <a16:creationId xmlns:a16="http://schemas.microsoft.com/office/drawing/2014/main" id="{00000000-0008-0000-0100-000016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5409434" y="5949512"/>
            <a:ext cx="1812845" cy="1406698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grpSp>
        <xdr:nvGrpSpPr>
          <xdr:cNvPr id="1029" name="Group 5">
            <a:extLst>
              <a:ext uri="{FF2B5EF4-FFF2-40B4-BE49-F238E27FC236}">
                <a16:creationId xmlns:a16="http://schemas.microsoft.com/office/drawing/2014/main" id="{00000000-0008-0000-0100-000005040000}"/>
              </a:ext>
            </a:extLst>
          </xdr:cNvPr>
          <xdr:cNvGrpSpPr>
            <a:grpSpLocks/>
          </xdr:cNvGrpSpPr>
        </xdr:nvGrpSpPr>
        <xdr:grpSpPr bwMode="auto">
          <a:xfrm>
            <a:off x="12583559" y="5977590"/>
            <a:ext cx="933120" cy="595269"/>
            <a:chOff x="2296" y="8111"/>
            <a:chExt cx="1481" cy="941"/>
          </a:xfrm>
        </xdr:grpSpPr>
        <xdr:sp textlink="">
          <xdr:nvSpPr>
            <xdr:cNvPr id="1030" name="AutoShape 6">
              <a:extLs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>
              <a:spLocks noChangeArrowheads="1"/>
            </xdr:cNvSpPr>
          </xdr:nvSpPr>
          <xdr:spPr bwMode="auto">
            <a:xfrm rot="10800000">
              <a:off x="2997" y="8232"/>
              <a:ext cx="257" cy="820"/>
            </a:xfrm>
            <a:prstGeom prst="triangle">
              <a:avLst>
                <a:gd name="adj" fmla="val 100000"/>
              </a:avLst>
            </a:prstGeom>
            <a:solidFill>
              <a:srgbClr val="003366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textlink="">
          <xdr:nvSpPr>
            <xdr:cNvPr id="1031" name="AutoShape 7">
              <a:extLs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2296" y="8111"/>
              <a:ext cx="1481" cy="563"/>
            </a:xfrm>
            <a:prstGeom prst="roundRect">
              <a:avLst>
                <a:gd name="adj" fmla="val 16667"/>
              </a:avLst>
            </a:prstGeom>
            <a:solidFill>
              <a:srgbClr val="003366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Overflow="clip" wrap="square" lIns="74295" tIns="8890" rIns="74295" bIns="8890" anchor="t" upright="1"/>
            <a:lstStyle/>
            <a:p>
              <a:pPr algn="l" rtl="0">
                <a:defRPr sz="1000"/>
              </a:pPr>
              <a:r>
                <a:rPr lang="ja-JP" altLang="en-US" sz="800" b="0" i="0" u="none" strike="noStrike" baseline="0">
                  <a:solidFill>
                    <a:srgbClr val="FFFFFF"/>
                  </a:solidFill>
                  <a:latin typeface="ＭＳ ゴシック"/>
                  <a:ea typeface="ＭＳ ゴシック"/>
                </a:rPr>
                <a:t>この数字が電気の</a:t>
              </a:r>
              <a:r>
                <a:rPr lang="ja-JP" altLang="en-US" sz="800" b="1" i="0" u="none" strike="noStrike" baseline="0">
                  <a:solidFill>
                    <a:srgbClr val="FFFFFF"/>
                  </a:solidFill>
                  <a:latin typeface="ＭＳ ゴシック"/>
                  <a:ea typeface="ＭＳ ゴシック"/>
                </a:rPr>
                <a:t>使用量</a:t>
              </a:r>
              <a:r>
                <a:rPr lang="ja-JP" altLang="en-US" sz="800" b="0" i="0" u="none" strike="noStrike" baseline="0">
                  <a:solidFill>
                    <a:srgbClr val="FFFFFF"/>
                  </a:solidFill>
                  <a:latin typeface="ＭＳ ゴシック"/>
                  <a:ea typeface="ＭＳ ゴシック"/>
                </a:rPr>
                <a:t>です</a:t>
              </a:r>
              <a:endParaRPr lang="ja-JP" altLang="en-US" sz="800" b="0" i="0" u="none" strike="noStrike" baseline="0">
                <a:solidFill>
                  <a:srgbClr val="FFFFFF"/>
                </a:solidFill>
                <a:latin typeface="Times New Roman"/>
                <a:ea typeface="ＭＳ ゴシック"/>
                <a:cs typeface="Times New Roman"/>
              </a:endParaRPr>
            </a:p>
            <a:p>
              <a:pPr algn="l" rtl="0">
                <a:defRPr sz="1000"/>
              </a:pPr>
              <a:endParaRPr lang="ja-JP" altLang="en-US" sz="600" b="0" i="0" u="none" strike="noStrike" baseline="0">
                <a:solidFill>
                  <a:srgbClr val="FFFFFF"/>
                </a:solidFill>
                <a:latin typeface="Times New Roman"/>
                <a:cs typeface="Times New Roman"/>
              </a:endParaRPr>
            </a:p>
            <a:p>
              <a:pPr algn="l" rtl="0">
                <a:defRPr sz="1000"/>
              </a:pPr>
              <a:endParaRPr lang="ja-JP" altLang="en-US" sz="600" b="0" i="0" u="none" strike="noStrike" baseline="0">
                <a:solidFill>
                  <a:srgbClr val="FFFFFF"/>
                </a:solidFill>
                <a:latin typeface="Times New Roman"/>
                <a:cs typeface="Times New Roman"/>
              </a:endParaRPr>
            </a:p>
          </xdr:txBody>
        </xdr:sp>
      </xdr:grpSp>
      <xdr:grpSp>
        <xdr:nvGrpSpPr>
          <xdr:cNvPr id="1032" name="Group 8">
            <a:extLst>
              <a:ext uri="{FF2B5EF4-FFF2-40B4-BE49-F238E27FC236}">
                <a16:creationId xmlns:a16="http://schemas.microsoft.com/office/drawing/2014/main" id="{00000000-0008-0000-0100-000008040000}"/>
              </a:ext>
            </a:extLst>
          </xdr:cNvPr>
          <xdr:cNvGrpSpPr>
            <a:grpSpLocks/>
          </xdr:cNvGrpSpPr>
        </xdr:nvGrpSpPr>
        <xdr:grpSpPr bwMode="auto">
          <a:xfrm>
            <a:off x="12335673" y="6922416"/>
            <a:ext cx="932793" cy="696877"/>
            <a:chOff x="1355" y="10054"/>
            <a:chExt cx="1477" cy="1186"/>
          </a:xfrm>
        </xdr:grpSpPr>
        <xdr:sp textlink="">
          <xdr:nvSpPr>
            <xdr:cNvPr id="1033" name="AutoShape 9">
              <a:extLs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>
              <a:spLocks noChangeArrowheads="1"/>
            </xdr:cNvSpPr>
          </xdr:nvSpPr>
          <xdr:spPr bwMode="auto">
            <a:xfrm rot="1857392">
              <a:off x="2380" y="10054"/>
              <a:ext cx="212" cy="979"/>
            </a:xfrm>
            <a:prstGeom prst="rtTriangle">
              <a:avLst/>
            </a:prstGeom>
            <a:solidFill>
              <a:srgbClr val="003366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textlink="">
          <xdr:nvSpPr>
            <xdr:cNvPr id="1034" name="AutoShape 10">
              <a:extLs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1355" y="10624"/>
              <a:ext cx="1477" cy="616"/>
            </a:xfrm>
            <a:prstGeom prst="roundRect">
              <a:avLst>
                <a:gd name="adj" fmla="val 16667"/>
              </a:avLst>
            </a:prstGeom>
            <a:solidFill>
              <a:srgbClr val="003366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Overflow="clip" wrap="square" lIns="74295" tIns="8890" rIns="74295" bIns="8890" anchor="t" upright="1"/>
            <a:lstStyle/>
            <a:p>
              <a:pPr algn="l" rtl="0">
                <a:defRPr sz="1000"/>
              </a:pPr>
              <a:r>
                <a:rPr lang="ja-JP" altLang="en-US" sz="800" b="0" i="0" u="none" strike="noStrike" baseline="0">
                  <a:solidFill>
                    <a:srgbClr val="FFFFFF"/>
                  </a:solidFill>
                  <a:latin typeface="ＭＳ ゴシック"/>
                  <a:ea typeface="ＭＳ ゴシック"/>
                </a:rPr>
                <a:t>この数字が電気の</a:t>
              </a:r>
              <a:r>
                <a:rPr lang="ja-JP" altLang="en-US" sz="800" b="1" i="0" u="none" strike="noStrike" baseline="0">
                  <a:solidFill>
                    <a:srgbClr val="FFFFFF"/>
                  </a:solidFill>
                  <a:latin typeface="ＭＳ ゴシック"/>
                  <a:ea typeface="ＭＳ ゴシック"/>
                </a:rPr>
                <a:t>料金</a:t>
              </a:r>
              <a:r>
                <a:rPr lang="ja-JP" altLang="en-US" sz="800" b="0" i="0" u="none" strike="noStrike" baseline="0">
                  <a:solidFill>
                    <a:srgbClr val="FFFFFF"/>
                  </a:solidFill>
                  <a:latin typeface="ＭＳ ゴシック"/>
                  <a:ea typeface="ＭＳ ゴシック"/>
                </a:rPr>
                <a:t>です</a:t>
              </a:r>
              <a:endParaRPr lang="ja-JP" altLang="en-US" sz="800" b="0" i="0" u="none" strike="noStrike" baseline="0">
                <a:solidFill>
                  <a:srgbClr val="FFFFFF"/>
                </a:solidFill>
                <a:latin typeface="Times New Roman"/>
                <a:ea typeface="ＭＳ ゴシック"/>
                <a:cs typeface="Times New Roman"/>
              </a:endParaRPr>
            </a:p>
            <a:p>
              <a:pPr algn="l" rtl="0">
                <a:defRPr sz="1000"/>
              </a:pPr>
              <a:endParaRPr lang="ja-JP" altLang="en-US" sz="800" b="0" i="0" u="none" strike="noStrike" baseline="0">
                <a:solidFill>
                  <a:srgbClr val="FFFFFF"/>
                </a:solidFill>
                <a:latin typeface="Times New Roman"/>
                <a:cs typeface="Times New Roman"/>
              </a:endParaRPr>
            </a:p>
          </xdr:txBody>
        </xdr:sp>
      </xdr:grpSp>
      <xdr:sp textlink="">
        <xdr:nvSpPr>
          <xdr:cNvPr id="6" name="円/楕円 5">
            <a:extLst>
              <a:ext uri="{FF2B5EF4-FFF2-40B4-BE49-F238E27FC236}">
                <a16:creationId xmlns:a16="http://schemas.microsoft.com/office/drawing/2014/main" id="{00000000-0008-0000-0100-000006000000}"/>
              </a:ext>
            </a:extLst>
          </xdr:cNvPr>
          <xdr:cNvSpPr/>
        </xdr:nvSpPr>
        <xdr:spPr>
          <a:xfrm>
            <a:off x="12842328" y="6568966"/>
            <a:ext cx="525517" cy="177362"/>
          </a:xfrm>
          <a:prstGeom prst="ellipse">
            <a:avLst/>
          </a:prstGeom>
          <a:noFill/>
          <a:ln w="15875">
            <a:solidFill>
              <a:srgbClr val="FF0000"/>
            </a:solidFill>
            <a:prstDash val="sysDot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textlink="">
        <xdr:nvSpPr>
          <xdr:cNvPr id="27" name="円/楕円 26">
            <a:extLst>
              <a:ext uri="{FF2B5EF4-FFF2-40B4-BE49-F238E27FC236}">
                <a16:creationId xmlns:a16="http://schemas.microsoft.com/office/drawing/2014/main" id="{00000000-0008-0000-0100-00001B000000}"/>
              </a:ext>
            </a:extLst>
          </xdr:cNvPr>
          <xdr:cNvSpPr/>
        </xdr:nvSpPr>
        <xdr:spPr>
          <a:xfrm>
            <a:off x="13001953" y="6755665"/>
            <a:ext cx="525517" cy="177362"/>
          </a:xfrm>
          <a:prstGeom prst="ellipse">
            <a:avLst/>
          </a:prstGeom>
          <a:noFill/>
          <a:ln w="15875">
            <a:solidFill>
              <a:srgbClr val="FF0000"/>
            </a:solidFill>
            <a:prstDash val="sysDot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grpSp>
        <xdr:nvGrpSpPr>
          <xdr:cNvPr id="28" name="Group 5">
            <a:extLst>
              <a:ext uri="{FF2B5EF4-FFF2-40B4-BE49-F238E27FC236}">
                <a16:creationId xmlns:a16="http://schemas.microsoft.com/office/drawing/2014/main" id="{00000000-0008-0000-0100-00001C000000}"/>
              </a:ext>
            </a:extLst>
          </xdr:cNvPr>
          <xdr:cNvGrpSpPr>
            <a:grpSpLocks/>
          </xdr:cNvGrpSpPr>
        </xdr:nvGrpSpPr>
        <xdr:grpSpPr bwMode="auto">
          <a:xfrm>
            <a:off x="13931508" y="5978031"/>
            <a:ext cx="1130958" cy="589576"/>
            <a:chOff x="2296" y="8120"/>
            <a:chExt cx="1795" cy="932"/>
          </a:xfrm>
        </xdr:grpSpPr>
        <xdr:sp textlink="">
          <xdr:nvSpPr>
            <xdr:cNvPr id="29" name="AutoShape 6">
              <a:extLst>
                <a:ext uri="{FF2B5EF4-FFF2-40B4-BE49-F238E27FC236}">
                  <a16:creationId xmlns:a16="http://schemas.microsoft.com/office/drawing/2014/main" id="{00000000-0008-0000-0100-00001D000000}"/>
                </a:ext>
              </a:extLst>
            </xdr:cNvPr>
            <xdr:cNvSpPr>
              <a:spLocks noChangeArrowheads="1"/>
            </xdr:cNvSpPr>
          </xdr:nvSpPr>
          <xdr:spPr bwMode="auto">
            <a:xfrm rot="10800000">
              <a:off x="2997" y="8232"/>
              <a:ext cx="257" cy="820"/>
            </a:xfrm>
            <a:prstGeom prst="triangle">
              <a:avLst>
                <a:gd name="adj" fmla="val 100000"/>
              </a:avLst>
            </a:prstGeom>
            <a:solidFill>
              <a:srgbClr val="003366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textlink="">
          <xdr:nvSpPr>
            <xdr:cNvPr id="30" name="AutoShape 7">
              <a:extLst>
                <a:ext uri="{FF2B5EF4-FFF2-40B4-BE49-F238E27FC236}">
                  <a16:creationId xmlns:a16="http://schemas.microsoft.com/office/drawing/2014/main" id="{00000000-0008-0000-0100-00001E00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2296" y="8120"/>
              <a:ext cx="1795" cy="554"/>
            </a:xfrm>
            <a:prstGeom prst="roundRect">
              <a:avLst>
                <a:gd name="adj" fmla="val 16667"/>
              </a:avLst>
            </a:prstGeom>
            <a:solidFill>
              <a:srgbClr val="003366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Overflow="clip" wrap="square" lIns="74295" tIns="8890" rIns="74295" bIns="8890" anchor="t" upright="1"/>
            <a:lstStyle/>
            <a:p>
              <a:pPr algn="l" rtl="0">
                <a:defRPr sz="1000"/>
              </a:pPr>
              <a:r>
                <a:rPr lang="ja-JP" altLang="en-US" sz="800" b="0" i="0" u="none" strike="noStrike" baseline="0">
                  <a:solidFill>
                    <a:srgbClr val="FFFFFF"/>
                  </a:solidFill>
                  <a:latin typeface="ＭＳ ゴシック"/>
                  <a:ea typeface="ＭＳ ゴシック"/>
                </a:rPr>
                <a:t>この数字が都市ガスの</a:t>
              </a:r>
              <a:r>
                <a:rPr lang="ja-JP" altLang="en-US" sz="800" b="1" i="0" u="none" strike="noStrike" baseline="0">
                  <a:solidFill>
                    <a:srgbClr val="FFFFFF"/>
                  </a:solidFill>
                  <a:latin typeface="ＭＳ ゴシック"/>
                  <a:ea typeface="ＭＳ ゴシック"/>
                </a:rPr>
                <a:t>使用量</a:t>
              </a:r>
              <a:r>
                <a:rPr lang="ja-JP" altLang="en-US" sz="800" b="0" i="0" u="none" strike="noStrike" baseline="0">
                  <a:solidFill>
                    <a:srgbClr val="FFFFFF"/>
                  </a:solidFill>
                  <a:latin typeface="ＭＳ ゴシック"/>
                  <a:ea typeface="ＭＳ ゴシック"/>
                </a:rPr>
                <a:t>です</a:t>
              </a:r>
              <a:endParaRPr lang="ja-JP" altLang="en-US" sz="800" b="0" i="0" u="none" strike="noStrike" baseline="0">
                <a:solidFill>
                  <a:srgbClr val="FFFFFF"/>
                </a:solidFill>
                <a:latin typeface="Times New Roman"/>
                <a:ea typeface="ＭＳ ゴシック"/>
                <a:cs typeface="Times New Roman"/>
              </a:endParaRPr>
            </a:p>
            <a:p>
              <a:pPr algn="l" rtl="0">
                <a:defRPr sz="1000"/>
              </a:pPr>
              <a:endParaRPr lang="ja-JP" altLang="en-US" sz="600" b="0" i="0" u="none" strike="noStrike" baseline="0">
                <a:solidFill>
                  <a:srgbClr val="FFFFFF"/>
                </a:solidFill>
                <a:latin typeface="Times New Roman"/>
                <a:cs typeface="Times New Roman"/>
              </a:endParaRPr>
            </a:p>
            <a:p>
              <a:pPr algn="l" rtl="0">
                <a:defRPr sz="1000"/>
              </a:pPr>
              <a:endParaRPr lang="ja-JP" altLang="en-US" sz="600" b="0" i="0" u="none" strike="noStrike" baseline="0">
                <a:solidFill>
                  <a:srgbClr val="FFFFFF"/>
                </a:solidFill>
                <a:latin typeface="Times New Roman"/>
                <a:cs typeface="Times New Roman"/>
              </a:endParaRPr>
            </a:p>
          </xdr:txBody>
        </xdr:sp>
      </xdr:grpSp>
      <xdr:sp textlink="">
        <xdr:nvSpPr>
          <xdr:cNvPr id="31" name="円/楕円 30">
            <a:extLst>
              <a:ext uri="{FF2B5EF4-FFF2-40B4-BE49-F238E27FC236}">
                <a16:creationId xmlns:a16="http://schemas.microsoft.com/office/drawing/2014/main" id="{00000000-0008-0000-0100-00001F000000}"/>
              </a:ext>
            </a:extLst>
          </xdr:cNvPr>
          <xdr:cNvSpPr/>
        </xdr:nvSpPr>
        <xdr:spPr>
          <a:xfrm>
            <a:off x="14110138" y="6506230"/>
            <a:ext cx="361293" cy="177362"/>
          </a:xfrm>
          <a:prstGeom prst="ellipse">
            <a:avLst/>
          </a:prstGeom>
          <a:noFill/>
          <a:ln w="15875">
            <a:solidFill>
              <a:srgbClr val="FF0000"/>
            </a:solidFill>
            <a:prstDash val="sysDot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textlink="">
        <xdr:nvSpPr>
          <xdr:cNvPr id="32" name="円/楕円 31">
            <a:extLst>
              <a:ext uri="{FF2B5EF4-FFF2-40B4-BE49-F238E27FC236}">
                <a16:creationId xmlns:a16="http://schemas.microsoft.com/office/drawing/2014/main" id="{00000000-0008-0000-0100-000020000000}"/>
              </a:ext>
            </a:extLst>
          </xdr:cNvPr>
          <xdr:cNvSpPr/>
        </xdr:nvSpPr>
        <xdr:spPr>
          <a:xfrm>
            <a:off x="14904983" y="6503276"/>
            <a:ext cx="426983" cy="177362"/>
          </a:xfrm>
          <a:prstGeom prst="ellipse">
            <a:avLst/>
          </a:prstGeom>
          <a:noFill/>
          <a:ln w="15875">
            <a:solidFill>
              <a:srgbClr val="FF0000"/>
            </a:solidFill>
            <a:prstDash val="sysDot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grpSp>
        <xdr:nvGrpSpPr>
          <xdr:cNvPr id="33" name="Group 8">
            <a:extLst>
              <a:ext uri="{FF2B5EF4-FFF2-40B4-BE49-F238E27FC236}">
                <a16:creationId xmlns:a16="http://schemas.microsoft.com/office/drawing/2014/main" id="{00000000-0008-0000-0100-000021000000}"/>
              </a:ext>
            </a:extLst>
          </xdr:cNvPr>
          <xdr:cNvGrpSpPr>
            <a:grpSpLocks/>
          </xdr:cNvGrpSpPr>
        </xdr:nvGrpSpPr>
        <xdr:grpSpPr bwMode="auto">
          <a:xfrm>
            <a:off x="14208673" y="6693776"/>
            <a:ext cx="1109887" cy="696877"/>
            <a:chOff x="1355" y="10054"/>
            <a:chExt cx="1531" cy="1186"/>
          </a:xfrm>
        </xdr:grpSpPr>
        <xdr:sp textlink="">
          <xdr:nvSpPr>
            <xdr:cNvPr id="34" name="AutoShape 9">
              <a:extLst>
                <a:ext uri="{FF2B5EF4-FFF2-40B4-BE49-F238E27FC236}">
                  <a16:creationId xmlns:a16="http://schemas.microsoft.com/office/drawing/2014/main" id="{00000000-0008-0000-0100-000022000000}"/>
                </a:ext>
              </a:extLst>
            </xdr:cNvPr>
            <xdr:cNvSpPr>
              <a:spLocks noChangeArrowheads="1"/>
            </xdr:cNvSpPr>
          </xdr:nvSpPr>
          <xdr:spPr bwMode="auto">
            <a:xfrm rot="1857392">
              <a:off x="2380" y="10054"/>
              <a:ext cx="212" cy="979"/>
            </a:xfrm>
            <a:prstGeom prst="rtTriangle">
              <a:avLst/>
            </a:prstGeom>
            <a:solidFill>
              <a:srgbClr val="003366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textlink="">
          <xdr:nvSpPr>
            <xdr:cNvPr id="35" name="AutoShape 10">
              <a:extLst>
                <a:ext uri="{FF2B5EF4-FFF2-40B4-BE49-F238E27FC236}">
                  <a16:creationId xmlns:a16="http://schemas.microsoft.com/office/drawing/2014/main" id="{00000000-0008-0000-0100-00002300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1355" y="10624"/>
              <a:ext cx="1531" cy="616"/>
            </a:xfrm>
            <a:prstGeom prst="roundRect">
              <a:avLst>
                <a:gd name="adj" fmla="val 16667"/>
              </a:avLst>
            </a:prstGeom>
            <a:solidFill>
              <a:srgbClr val="003366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Overflow="clip" wrap="square" lIns="74295" tIns="8890" rIns="74295" bIns="8890" anchor="t" upright="1"/>
            <a:lstStyle/>
            <a:p>
              <a:pPr algn="l" rtl="0">
                <a:defRPr sz="1000"/>
              </a:pPr>
              <a:r>
                <a:rPr lang="ja-JP" altLang="en-US" sz="800" b="0" i="0" u="none" strike="noStrike" baseline="0">
                  <a:solidFill>
                    <a:srgbClr val="FFFFFF"/>
                  </a:solidFill>
                  <a:latin typeface="ＭＳ ゴシック"/>
                  <a:ea typeface="ＭＳ ゴシック"/>
                </a:rPr>
                <a:t>この数字が都市ガスの</a:t>
              </a:r>
              <a:r>
                <a:rPr lang="ja-JP" altLang="en-US" sz="800" b="1" i="0" u="none" strike="noStrike" baseline="0">
                  <a:solidFill>
                    <a:srgbClr val="FFFFFF"/>
                  </a:solidFill>
                  <a:latin typeface="ＭＳ ゴシック"/>
                  <a:ea typeface="ＭＳ ゴシック"/>
                </a:rPr>
                <a:t>料金</a:t>
              </a:r>
              <a:r>
                <a:rPr lang="ja-JP" altLang="en-US" sz="800" b="0" i="0" u="none" strike="noStrike" baseline="0">
                  <a:solidFill>
                    <a:srgbClr val="FFFFFF"/>
                  </a:solidFill>
                  <a:latin typeface="ＭＳ ゴシック"/>
                  <a:ea typeface="ＭＳ ゴシック"/>
                </a:rPr>
                <a:t>です</a:t>
              </a:r>
              <a:endParaRPr lang="ja-JP" altLang="en-US" sz="800" b="0" i="0" u="none" strike="noStrike" baseline="0">
                <a:solidFill>
                  <a:srgbClr val="FFFFFF"/>
                </a:solidFill>
                <a:latin typeface="Times New Roman"/>
                <a:ea typeface="ＭＳ ゴシック"/>
                <a:cs typeface="Times New Roman"/>
              </a:endParaRPr>
            </a:p>
            <a:p>
              <a:pPr algn="l" rtl="0">
                <a:defRPr sz="1000"/>
              </a:pPr>
              <a:endParaRPr lang="ja-JP" altLang="en-US" sz="800" b="0" i="0" u="none" strike="noStrike" baseline="0">
                <a:solidFill>
                  <a:srgbClr val="FFFFFF"/>
                </a:solidFill>
                <a:latin typeface="Times New Roman"/>
                <a:cs typeface="Times New Roman"/>
              </a:endParaRPr>
            </a:p>
          </xdr:txBody>
        </xdr:sp>
      </xdr:grpSp>
      <xdr:grpSp>
        <xdr:nvGrpSpPr>
          <xdr:cNvPr id="36" name="Group 5">
            <a:extLst>
              <a:ext uri="{FF2B5EF4-FFF2-40B4-BE49-F238E27FC236}">
                <a16:creationId xmlns:a16="http://schemas.microsoft.com/office/drawing/2014/main" id="{00000000-0008-0000-0100-000024000000}"/>
              </a:ext>
            </a:extLst>
          </xdr:cNvPr>
          <xdr:cNvGrpSpPr>
            <a:grpSpLocks/>
          </xdr:cNvGrpSpPr>
        </xdr:nvGrpSpPr>
        <xdr:grpSpPr bwMode="auto">
          <a:xfrm>
            <a:off x="15915512" y="5936378"/>
            <a:ext cx="1058501" cy="504176"/>
            <a:chOff x="2286" y="8255"/>
            <a:chExt cx="1680" cy="797"/>
          </a:xfrm>
        </xdr:grpSpPr>
        <xdr:sp textlink="">
          <xdr:nvSpPr>
            <xdr:cNvPr id="37" name="AutoShape 6">
              <a:extLst>
                <a:ext uri="{FF2B5EF4-FFF2-40B4-BE49-F238E27FC236}">
                  <a16:creationId xmlns:a16="http://schemas.microsoft.com/office/drawing/2014/main" id="{00000000-0008-0000-0100-000025000000}"/>
                </a:ext>
              </a:extLst>
            </xdr:cNvPr>
            <xdr:cNvSpPr>
              <a:spLocks noChangeArrowheads="1"/>
            </xdr:cNvSpPr>
          </xdr:nvSpPr>
          <xdr:spPr bwMode="auto">
            <a:xfrm rot="10800000">
              <a:off x="2997" y="8383"/>
              <a:ext cx="257" cy="669"/>
            </a:xfrm>
            <a:prstGeom prst="triangle">
              <a:avLst>
                <a:gd name="adj" fmla="val 100000"/>
              </a:avLst>
            </a:prstGeom>
            <a:solidFill>
              <a:srgbClr val="003366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textlink="">
          <xdr:nvSpPr>
            <xdr:cNvPr id="38" name="AutoShape 7">
              <a:extLst>
                <a:ext uri="{FF2B5EF4-FFF2-40B4-BE49-F238E27FC236}">
                  <a16:creationId xmlns:a16="http://schemas.microsoft.com/office/drawing/2014/main" id="{00000000-0008-0000-0100-00002600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2286" y="8255"/>
              <a:ext cx="1680" cy="554"/>
            </a:xfrm>
            <a:prstGeom prst="roundRect">
              <a:avLst>
                <a:gd name="adj" fmla="val 16667"/>
              </a:avLst>
            </a:prstGeom>
            <a:solidFill>
              <a:srgbClr val="003366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Overflow="clip" wrap="square" lIns="74295" tIns="8890" rIns="74295" bIns="8890" anchor="t" upright="1"/>
            <a:lstStyle/>
            <a:p>
              <a:pPr algn="l" rtl="0">
                <a:defRPr sz="1000"/>
              </a:pPr>
              <a:r>
                <a:rPr lang="ja-JP" altLang="en-US" sz="800" b="0" i="0" u="none" strike="noStrike" baseline="0">
                  <a:solidFill>
                    <a:srgbClr val="FFFFFF"/>
                  </a:solidFill>
                  <a:latin typeface="ＭＳ ゴシック"/>
                  <a:ea typeface="ＭＳ ゴシック"/>
                </a:rPr>
                <a:t>この数字が水道の</a:t>
              </a:r>
              <a:r>
                <a:rPr lang="ja-JP" altLang="en-US" sz="800" b="1" i="0" u="none" strike="noStrike" baseline="0">
                  <a:solidFill>
                    <a:srgbClr val="FFFFFF"/>
                  </a:solidFill>
                  <a:latin typeface="ＭＳ ゴシック"/>
                  <a:ea typeface="ＭＳ ゴシック"/>
                </a:rPr>
                <a:t>使用量</a:t>
              </a:r>
              <a:r>
                <a:rPr lang="ja-JP" altLang="en-US" sz="800" b="0" i="0" u="none" strike="noStrike" baseline="0">
                  <a:solidFill>
                    <a:srgbClr val="FFFFFF"/>
                  </a:solidFill>
                  <a:latin typeface="ＭＳ ゴシック"/>
                  <a:ea typeface="ＭＳ ゴシック"/>
                </a:rPr>
                <a:t>です</a:t>
              </a:r>
              <a:endParaRPr lang="ja-JP" altLang="en-US" sz="800" b="0" i="0" u="none" strike="noStrike" baseline="0">
                <a:solidFill>
                  <a:srgbClr val="FFFFFF"/>
                </a:solidFill>
                <a:latin typeface="Times New Roman"/>
                <a:ea typeface="ＭＳ ゴシック"/>
                <a:cs typeface="Times New Roman"/>
              </a:endParaRPr>
            </a:p>
            <a:p>
              <a:pPr algn="l" rtl="0">
                <a:defRPr sz="1000"/>
              </a:pPr>
              <a:endParaRPr lang="ja-JP" altLang="en-US" sz="600" b="0" i="0" u="none" strike="noStrike" baseline="0">
                <a:solidFill>
                  <a:srgbClr val="FFFFFF"/>
                </a:solidFill>
                <a:latin typeface="Times New Roman"/>
                <a:cs typeface="Times New Roman"/>
              </a:endParaRPr>
            </a:p>
            <a:p>
              <a:pPr algn="l" rtl="0">
                <a:defRPr sz="1000"/>
              </a:pPr>
              <a:endParaRPr lang="ja-JP" altLang="en-US" sz="600" b="0" i="0" u="none" strike="noStrike" baseline="0">
                <a:solidFill>
                  <a:srgbClr val="FFFFFF"/>
                </a:solidFill>
                <a:latin typeface="Times New Roman"/>
                <a:cs typeface="Times New Roman"/>
              </a:endParaRPr>
            </a:p>
          </xdr:txBody>
        </xdr:sp>
      </xdr:grpSp>
      <xdr:grpSp>
        <xdr:nvGrpSpPr>
          <xdr:cNvPr id="39" name="Group 8">
            <a:extLst>
              <a:ext uri="{FF2B5EF4-FFF2-40B4-BE49-F238E27FC236}">
                <a16:creationId xmlns:a16="http://schemas.microsoft.com/office/drawing/2014/main" id="{00000000-0008-0000-0100-000027000000}"/>
              </a:ext>
            </a:extLst>
          </xdr:cNvPr>
          <xdr:cNvGrpSpPr>
            <a:grpSpLocks/>
          </xdr:cNvGrpSpPr>
        </xdr:nvGrpSpPr>
        <xdr:grpSpPr bwMode="auto">
          <a:xfrm>
            <a:off x="15469559" y="6586702"/>
            <a:ext cx="1043192" cy="696877"/>
            <a:chOff x="1447" y="10054"/>
            <a:chExt cx="1439" cy="1186"/>
          </a:xfrm>
        </xdr:grpSpPr>
        <xdr:sp textlink="">
          <xdr:nvSpPr>
            <xdr:cNvPr id="40" name="AutoShape 9">
              <a:extLst>
                <a:ext uri="{FF2B5EF4-FFF2-40B4-BE49-F238E27FC236}">
                  <a16:creationId xmlns:a16="http://schemas.microsoft.com/office/drawing/2014/main" id="{00000000-0008-0000-0100-000028000000}"/>
                </a:ext>
              </a:extLst>
            </xdr:cNvPr>
            <xdr:cNvSpPr>
              <a:spLocks noChangeArrowheads="1"/>
            </xdr:cNvSpPr>
          </xdr:nvSpPr>
          <xdr:spPr bwMode="auto">
            <a:xfrm rot="1857392">
              <a:off x="2380" y="10054"/>
              <a:ext cx="212" cy="979"/>
            </a:xfrm>
            <a:prstGeom prst="rtTriangle">
              <a:avLst/>
            </a:prstGeom>
            <a:solidFill>
              <a:srgbClr val="003366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textlink="">
          <xdr:nvSpPr>
            <xdr:cNvPr id="41" name="AutoShape 10">
              <a:extLst>
                <a:ext uri="{FF2B5EF4-FFF2-40B4-BE49-F238E27FC236}">
                  <a16:creationId xmlns:a16="http://schemas.microsoft.com/office/drawing/2014/main" id="{00000000-0008-0000-0100-00002900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1447" y="10624"/>
              <a:ext cx="1439" cy="616"/>
            </a:xfrm>
            <a:prstGeom prst="roundRect">
              <a:avLst>
                <a:gd name="adj" fmla="val 16667"/>
              </a:avLst>
            </a:prstGeom>
            <a:solidFill>
              <a:srgbClr val="003366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Overflow="clip" wrap="square" lIns="74295" tIns="8890" rIns="74295" bIns="8890" anchor="t" upright="1"/>
            <a:lstStyle/>
            <a:p>
              <a:pPr algn="l" rtl="0">
                <a:defRPr sz="1000"/>
              </a:pPr>
              <a:r>
                <a:rPr lang="ja-JP" altLang="en-US" sz="800" b="0" i="0" u="none" strike="noStrike" baseline="0">
                  <a:solidFill>
                    <a:srgbClr val="FFFFFF"/>
                  </a:solidFill>
                  <a:latin typeface="ＭＳ ゴシック"/>
                  <a:ea typeface="ＭＳ ゴシック"/>
                </a:rPr>
                <a:t>この数字が水道の</a:t>
              </a:r>
              <a:r>
                <a:rPr lang="ja-JP" altLang="en-US" sz="800" b="1" i="0" u="none" strike="noStrike" baseline="0">
                  <a:solidFill>
                    <a:srgbClr val="FFFFFF"/>
                  </a:solidFill>
                  <a:latin typeface="ＭＳ ゴシック"/>
                  <a:ea typeface="ＭＳ ゴシック"/>
                </a:rPr>
                <a:t>料金</a:t>
              </a:r>
              <a:r>
                <a:rPr lang="ja-JP" altLang="en-US" sz="800" b="0" i="0" u="none" strike="noStrike" baseline="0">
                  <a:solidFill>
                    <a:srgbClr val="FFFFFF"/>
                  </a:solidFill>
                  <a:latin typeface="ＭＳ ゴシック"/>
                  <a:ea typeface="ＭＳ ゴシック"/>
                </a:rPr>
                <a:t>です</a:t>
              </a:r>
              <a:endParaRPr lang="ja-JP" altLang="en-US" sz="800" b="0" i="0" u="none" strike="noStrike" baseline="0">
                <a:solidFill>
                  <a:srgbClr val="FFFFFF"/>
                </a:solidFill>
                <a:latin typeface="Times New Roman"/>
                <a:ea typeface="ＭＳ ゴシック"/>
                <a:cs typeface="Times New Roman"/>
              </a:endParaRPr>
            </a:p>
            <a:p>
              <a:pPr algn="l" rtl="0">
                <a:defRPr sz="1000"/>
              </a:pPr>
              <a:endParaRPr lang="ja-JP" altLang="en-US" sz="800" b="0" i="0" u="none" strike="noStrike" baseline="0">
                <a:solidFill>
                  <a:srgbClr val="FFFFFF"/>
                </a:solidFill>
                <a:latin typeface="Times New Roman"/>
                <a:cs typeface="Times New Roman"/>
              </a:endParaRPr>
            </a:p>
          </xdr:txBody>
        </xdr:sp>
      </xdr:grpSp>
      <xdr:sp textlink="">
        <xdr:nvSpPr>
          <xdr:cNvPr id="42" name="円/楕円 41">
            <a:extLst>
              <a:ext uri="{FF2B5EF4-FFF2-40B4-BE49-F238E27FC236}">
                <a16:creationId xmlns:a16="http://schemas.microsoft.com/office/drawing/2014/main" id="{00000000-0008-0000-0100-00002A000000}"/>
              </a:ext>
            </a:extLst>
          </xdr:cNvPr>
          <xdr:cNvSpPr/>
        </xdr:nvSpPr>
        <xdr:spPr>
          <a:xfrm>
            <a:off x="16185931" y="6378466"/>
            <a:ext cx="308742" cy="124810"/>
          </a:xfrm>
          <a:prstGeom prst="ellipse">
            <a:avLst/>
          </a:prstGeom>
          <a:noFill/>
          <a:ln w="15875">
            <a:solidFill>
              <a:srgbClr val="FF0000"/>
            </a:solidFill>
            <a:prstDash val="sysDot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textlink="">
        <xdr:nvSpPr>
          <xdr:cNvPr id="43" name="円/楕円 42">
            <a:extLst>
              <a:ext uri="{FF2B5EF4-FFF2-40B4-BE49-F238E27FC236}">
                <a16:creationId xmlns:a16="http://schemas.microsoft.com/office/drawing/2014/main" id="{00000000-0008-0000-0100-00002B000000}"/>
              </a:ext>
            </a:extLst>
          </xdr:cNvPr>
          <xdr:cNvSpPr/>
        </xdr:nvSpPr>
        <xdr:spPr>
          <a:xfrm>
            <a:off x="16059761" y="6481598"/>
            <a:ext cx="428341" cy="120212"/>
          </a:xfrm>
          <a:prstGeom prst="ellipse">
            <a:avLst/>
          </a:prstGeom>
          <a:noFill/>
          <a:ln w="15875">
            <a:solidFill>
              <a:srgbClr val="FF0000"/>
            </a:solidFill>
            <a:prstDash val="sysDot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7</xdr:col>
      <xdr:colOff>336176</xdr:colOff>
      <xdr:row>0</xdr:row>
      <xdr:rowOff>11206</xdr:rowOff>
    </xdr:from>
    <xdr:to>
      <xdr:col>9</xdr:col>
      <xdr:colOff>237004</xdr:colOff>
      <xdr:row>2</xdr:row>
      <xdr:rowOff>178173</xdr:rowOff>
    </xdr:to>
    <xdr:sp textlink="">
      <xdr:nvSpPr>
        <xdr:cNvPr id="45" name="線吹き出し 2 (枠付き)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SpPr/>
      </xdr:nvSpPr>
      <xdr:spPr>
        <a:xfrm>
          <a:off x="3843617" y="11206"/>
          <a:ext cx="1133475" cy="704849"/>
        </a:xfrm>
        <a:prstGeom prst="borderCallout2">
          <a:avLst>
            <a:gd name="adj1" fmla="val 89003"/>
            <a:gd name="adj2" fmla="val 1762"/>
            <a:gd name="adj3" fmla="val 90782"/>
            <a:gd name="adj4" fmla="val -134542"/>
            <a:gd name="adj5" fmla="val 143316"/>
            <a:gd name="adj6" fmla="val -164596"/>
          </a:avLst>
        </a:prstGeom>
        <a:solidFill>
          <a:srgbClr val="00B050"/>
        </a:solidFill>
        <a:ln>
          <a:solidFill>
            <a:srgbClr val="006600"/>
          </a:solidFill>
          <a:headEnd type="none" w="med" len="med"/>
          <a:tailEnd type="arrow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>
              <a:solidFill>
                <a:srgbClr val="FFFF00"/>
              </a:solidFill>
              <a:latin typeface="HG創英角ﾎﾟｯﾌﾟ体" panose="040B0A09000000000000" pitchFamily="49" charset="-128"/>
              <a:ea typeface="HG創英角ﾎﾟｯﾌﾟ体" panose="040B0A09000000000000" pitchFamily="49" charset="-128"/>
            </a:rPr>
            <a:t>入力を始める月</a:t>
          </a:r>
          <a:r>
            <a:rPr kumimoji="1" lang="ja-JP" altLang="en-US" sz="1200">
              <a:solidFill>
                <a:schemeClr val="lt1"/>
              </a:solidFill>
              <a:latin typeface="HG創英角ﾎﾟｯﾌﾟ体" panose="040B0A09000000000000" pitchFamily="49" charset="-128"/>
              <a:ea typeface="HG創英角ﾎﾟｯﾌﾟ体" panose="040B0A09000000000000" pitchFamily="49" charset="-128"/>
            </a:rPr>
            <a:t>の</a:t>
          </a:r>
          <a:r>
            <a:rPr kumimoji="1" lang="ja-JP" altLang="en-US" sz="1200">
              <a:solidFill>
                <a:schemeClr val="bg1"/>
              </a:solidFill>
              <a:latin typeface="HG創英角ﾎﾟｯﾌﾟ体" panose="040B0A09000000000000" pitchFamily="49" charset="-128"/>
              <a:ea typeface="HG創英角ﾎﾟｯﾌﾟ体" panose="040B0A09000000000000" pitchFamily="49" charset="-128"/>
            </a:rPr>
            <a:t>選択</a:t>
          </a:r>
          <a:r>
            <a:rPr kumimoji="1" lang="ja-JP" altLang="en-US" sz="1200">
              <a:solidFill>
                <a:schemeClr val="lt1"/>
              </a:solidFill>
              <a:latin typeface="HG創英角ﾎﾟｯﾌﾟ体" panose="040B0A09000000000000" pitchFamily="49" charset="-128"/>
              <a:ea typeface="HG創英角ﾎﾟｯﾌﾟ体" panose="040B0A09000000000000" pitchFamily="49" charset="-128"/>
            </a:rPr>
            <a:t>ができます</a:t>
          </a:r>
          <a:endParaRPr kumimoji="1" lang="ja-JP" altLang="en-US" sz="1200">
            <a:latin typeface="HG創英角ﾎﾟｯﾌﾟ体" panose="040B0A09000000000000" pitchFamily="49" charset="-128"/>
            <a:ea typeface="HG創英角ﾎﾟｯﾌﾟ体" panose="040B0A09000000000000" pitchFamily="49" charset="-128"/>
          </a:endParaRPr>
        </a:p>
      </xdr:txBody>
    </xdr:sp>
    <xdr:clientData fPrint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176083</xdr:colOff>
      <xdr:row>4</xdr:row>
      <xdr:rowOff>27215</xdr:rowOff>
    </xdr:from>
    <xdr:to>
      <xdr:col>14</xdr:col>
      <xdr:colOff>106012</xdr:colOff>
      <xdr:row>20</xdr:row>
      <xdr:rowOff>66643</xdr:rowOff>
    </xdr:to>
    <xdr:sp textlink="">
      <xdr:nvSpPr>
        <xdr:cNvPr id="13" name="正方形/長方形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/>
      </xdr:nvSpPr>
      <xdr:spPr>
        <a:xfrm>
          <a:off x="244119" y="830036"/>
          <a:ext cx="5400000" cy="4176000"/>
        </a:xfrm>
        <a:prstGeom prst="rect">
          <a:avLst/>
        </a:prstGeom>
        <a:solidFill>
          <a:schemeClr val="bg1"/>
        </a:solidFill>
        <a:ln w="76200" cap="rnd">
          <a:solidFill>
            <a:srgbClr val="CCFFFF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</xdr:col>
      <xdr:colOff>63184</xdr:colOff>
      <xdr:row>1</xdr:row>
      <xdr:rowOff>52799</xdr:rowOff>
    </xdr:from>
    <xdr:ext cx="2725426" cy="625812"/>
    <xdr:sp textlink="">
      <xdr:nvSpPr>
        <xdr:cNvPr id="9" name="正方形/長方形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/>
      </xdr:nvSpPr>
      <xdr:spPr>
        <a:xfrm>
          <a:off x="132457" y="104754"/>
          <a:ext cx="2725426" cy="62581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ja-JP" altLang="en-US" sz="3200" b="1" cap="none" spc="0">
              <a:ln w="1905"/>
              <a:gradFill>
                <a:gsLst>
                  <a:gs pos="0">
                    <a:schemeClr val="accent6">
                      <a:shade val="20000"/>
                      <a:satMod val="200000"/>
                    </a:schemeClr>
                  </a:gs>
                  <a:gs pos="78000">
                    <a:schemeClr val="accent6">
                      <a:tint val="90000"/>
                      <a:shade val="89000"/>
                      <a:satMod val="220000"/>
                    </a:schemeClr>
                  </a:gs>
                  <a:gs pos="100000">
                    <a:schemeClr val="accent6">
                      <a:tint val="12000"/>
                      <a:satMod val="255000"/>
                    </a:schemeClr>
                  </a:gs>
                </a:gsLst>
                <a:lin ang="5400000"/>
              </a:gradFill>
              <a:effectLst>
                <a:innerShdw blurRad="69850" dist="43180" dir="5400000">
                  <a:srgbClr val="000000">
                    <a:alpha val="65000"/>
                  </a:srgbClr>
                </a:innerShdw>
              </a:effectLst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３ヶ月エコ診断</a:t>
          </a:r>
        </a:p>
      </xdr:txBody>
    </xdr:sp>
    <xdr:clientData/>
  </xdr:oneCellAnchor>
  <xdr:twoCellAnchor>
    <xdr:from>
      <xdr:col>15</xdr:col>
      <xdr:colOff>99890</xdr:colOff>
      <xdr:row>5</xdr:row>
      <xdr:rowOff>193702</xdr:rowOff>
    </xdr:from>
    <xdr:to>
      <xdr:col>22</xdr:col>
      <xdr:colOff>257302</xdr:colOff>
      <xdr:row>16</xdr:row>
      <xdr:rowOff>238614</xdr:rowOff>
    </xdr:to>
    <xdr:graphicFrame>
      <xdr:nvGraphicFramePr>
        <xdr:cNvPr id="11" name="グラフ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90120</xdr:colOff>
      <xdr:row>4</xdr:row>
      <xdr:rowOff>64478</xdr:rowOff>
    </xdr:from>
    <xdr:to>
      <xdr:col>17</xdr:col>
      <xdr:colOff>318473</xdr:colOff>
      <xdr:row>5</xdr:row>
      <xdr:rowOff>167087</xdr:rowOff>
    </xdr:to>
    <xdr:sp textlink="">
      <xdr:nvSpPr>
        <xdr:cNvPr id="10" name="フローチャート : 代替処理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/>
      </xdr:nvSpPr>
      <xdr:spPr>
        <a:xfrm>
          <a:off x="5900370" y="867299"/>
          <a:ext cx="1099210" cy="361145"/>
        </a:xfrm>
        <a:prstGeom prst="flowChartAlternateProcess">
          <a:avLst/>
        </a:prstGeom>
        <a:solidFill>
          <a:srgbClr val="00B050"/>
        </a:solidFill>
        <a:ln>
          <a:noFill/>
        </a:ln>
        <a:effectLst/>
        <a:scene3d>
          <a:camera prst="orthographicFront">
            <a:rot lat="0" lon="0" rev="0"/>
          </a:camera>
          <a:lightRig rig="contrasting" dir="t">
            <a:rot lat="0" lon="0" rev="7800000"/>
          </a:lightRig>
        </a:scene3d>
        <a:sp3d>
          <a:bevelT w="139700" h="1397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0" tIns="0" rIns="0" bIns="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kumimoji="1" lang="ja-JP" altLang="en-US" sz="1400">
              <a:solidFill>
                <a:srgbClr val="FFFFCC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ＣＯ</a:t>
          </a:r>
          <a:r>
            <a:rPr kumimoji="1" lang="en-US" altLang="ja-JP" sz="1400" baseline="-25000">
              <a:solidFill>
                <a:srgbClr val="FFFFCC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2</a:t>
          </a:r>
          <a:r>
            <a:rPr kumimoji="1" lang="ja-JP" altLang="en-US" sz="1400">
              <a:solidFill>
                <a:srgbClr val="FFFFCC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排出量</a:t>
          </a:r>
        </a:p>
      </xdr:txBody>
    </xdr:sp>
    <xdr:clientData/>
  </xdr:twoCellAnchor>
  <xdr:twoCellAnchor>
    <xdr:from>
      <xdr:col>15</xdr:col>
      <xdr:colOff>99891</xdr:colOff>
      <xdr:row>18</xdr:row>
      <xdr:rowOff>216113</xdr:rowOff>
    </xdr:from>
    <xdr:to>
      <xdr:col>22</xdr:col>
      <xdr:colOff>257303</xdr:colOff>
      <xdr:row>30</xdr:row>
      <xdr:rowOff>3289</xdr:rowOff>
    </xdr:to>
    <xdr:graphicFrame>
      <xdr:nvGraphicFramePr>
        <xdr:cNvPr id="24" name="グラフ 23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90120</xdr:colOff>
      <xdr:row>17</xdr:row>
      <xdr:rowOff>89293</xdr:rowOff>
    </xdr:from>
    <xdr:to>
      <xdr:col>17</xdr:col>
      <xdr:colOff>318473</xdr:colOff>
      <xdr:row>18</xdr:row>
      <xdr:rowOff>191902</xdr:rowOff>
    </xdr:to>
    <xdr:sp textlink="">
      <xdr:nvSpPr>
        <xdr:cNvPr id="25" name="フローチャート : 代替処理 24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SpPr/>
      </xdr:nvSpPr>
      <xdr:spPr>
        <a:xfrm>
          <a:off x="5900370" y="4253079"/>
          <a:ext cx="1099210" cy="361144"/>
        </a:xfrm>
        <a:prstGeom prst="flowChartAlternateProcess">
          <a:avLst/>
        </a:prstGeom>
        <a:solidFill>
          <a:srgbClr val="00B050"/>
        </a:solidFill>
        <a:ln>
          <a:noFill/>
        </a:ln>
        <a:effectLst/>
        <a:scene3d>
          <a:camera prst="orthographicFront">
            <a:rot lat="0" lon="0" rev="0"/>
          </a:camera>
          <a:lightRig rig="contrasting" dir="t">
            <a:rot lat="0" lon="0" rev="7800000"/>
          </a:lightRig>
        </a:scene3d>
        <a:sp3d>
          <a:bevelT w="139700" h="1397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0" tIns="0" rIns="0" bIns="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kumimoji="1" lang="ja-JP" altLang="en-US" sz="1400">
              <a:solidFill>
                <a:srgbClr val="FFFFCC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光 熱 費</a:t>
          </a:r>
        </a:p>
      </xdr:txBody>
    </xdr:sp>
    <xdr:clientData/>
  </xdr:twoCellAnchor>
  <xdr:twoCellAnchor>
    <xdr:from>
      <xdr:col>14</xdr:col>
      <xdr:colOff>200961</xdr:colOff>
      <xdr:row>3</xdr:row>
      <xdr:rowOff>168088</xdr:rowOff>
    </xdr:from>
    <xdr:to>
      <xdr:col>26</xdr:col>
      <xdr:colOff>76200</xdr:colOff>
      <xdr:row>30</xdr:row>
      <xdr:rowOff>76201</xdr:rowOff>
    </xdr:to>
    <xdr:sp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5613402" y="728382"/>
          <a:ext cx="5276474" cy="6866966"/>
        </a:xfrm>
        <a:prstGeom prst="rect">
          <a:avLst/>
        </a:prstGeom>
        <a:noFill/>
        <a:ln w="38100" cap="rnd">
          <a:solidFill>
            <a:schemeClr val="accent3">
              <a:lumMod val="75000"/>
            </a:schemeClr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40821</xdr:colOff>
      <xdr:row>4</xdr:row>
      <xdr:rowOff>136073</xdr:rowOff>
    </xdr:from>
    <xdr:to>
      <xdr:col>13</xdr:col>
      <xdr:colOff>425581</xdr:colOff>
      <xdr:row>19</xdr:row>
      <xdr:rowOff>218037</xdr:rowOff>
    </xdr:to>
    <xdr:graphicFrame>
      <xdr:nvGraphicFramePr>
        <xdr:cNvPr id="27" name="グラフ 26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136067</xdr:colOff>
      <xdr:row>4</xdr:row>
      <xdr:rowOff>257700</xdr:rowOff>
    </xdr:from>
    <xdr:to>
      <xdr:col>10</xdr:col>
      <xdr:colOff>118924</xdr:colOff>
      <xdr:row>6</xdr:row>
      <xdr:rowOff>100628</xdr:rowOff>
    </xdr:to>
    <xdr:sp textlink="">
      <xdr:nvSpPr>
        <xdr:cNvPr id="19" name="フローチャート : 代替処理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/>
      </xdr:nvSpPr>
      <xdr:spPr>
        <a:xfrm>
          <a:off x="1716096" y="1053318"/>
          <a:ext cx="2111975" cy="358398"/>
        </a:xfrm>
        <a:prstGeom prst="flowChartAlternateProcess">
          <a:avLst/>
        </a:prstGeom>
        <a:solidFill>
          <a:srgbClr val="00B050"/>
        </a:solidFill>
        <a:ln>
          <a:noFill/>
        </a:ln>
        <a:effectLst/>
        <a:scene3d>
          <a:camera prst="orthographicFront">
            <a:rot lat="0" lon="0" rev="0"/>
          </a:camera>
          <a:lightRig rig="contrasting" dir="t">
            <a:rot lat="0" lon="0" rev="7800000"/>
          </a:lightRig>
        </a:scene3d>
        <a:sp3d>
          <a:bevelT w="139700" h="1397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0" tIns="0" rIns="0" bIns="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kumimoji="1" lang="ja-JP" altLang="en-US" sz="1600">
              <a:solidFill>
                <a:srgbClr val="FFFFCC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月別ＣＯ</a:t>
          </a:r>
          <a:r>
            <a:rPr kumimoji="1" lang="en-US" altLang="ja-JP" sz="1600" baseline="-25000">
              <a:solidFill>
                <a:srgbClr val="FFFFCC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2</a:t>
          </a:r>
          <a:r>
            <a:rPr kumimoji="1" lang="ja-JP" altLang="en-US" sz="1600">
              <a:solidFill>
                <a:srgbClr val="FFFFCC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排出量</a:t>
          </a:r>
          <a:endParaRPr kumimoji="1" lang="en-US" altLang="ja-JP" sz="1600">
            <a:solidFill>
              <a:srgbClr val="FFFFCC"/>
            </a:solidFill>
            <a:latin typeface="HGP創英角ﾎﾟｯﾌﾟ体" panose="040B0A00000000000000" pitchFamily="50" charset="-128"/>
            <a:ea typeface="HGP創英角ﾎﾟｯﾌﾟ体" panose="040B0A00000000000000" pitchFamily="50" charset="-128"/>
          </a:endParaRPr>
        </a:p>
      </xdr:txBody>
    </xdr:sp>
    <xdr:clientData/>
  </xdr:twoCellAnchor>
  <xdr:twoCellAnchor>
    <xdr:from>
      <xdr:col>1</xdr:col>
      <xdr:colOff>169585</xdr:colOff>
      <xdr:row>21</xdr:row>
      <xdr:rowOff>179295</xdr:rowOff>
    </xdr:from>
    <xdr:to>
      <xdr:col>14</xdr:col>
      <xdr:colOff>56030</xdr:colOff>
      <xdr:row>30</xdr:row>
      <xdr:rowOff>55469</xdr:rowOff>
    </xdr:to>
    <xdr:sp textlink="">
      <xdr:nvSpPr>
        <xdr:cNvPr id="31" name="正方形/長方形 30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SpPr/>
      </xdr:nvSpPr>
      <xdr:spPr>
        <a:xfrm>
          <a:off x="236820" y="5378824"/>
          <a:ext cx="5231651" cy="2195792"/>
        </a:xfrm>
        <a:prstGeom prst="rect">
          <a:avLst/>
        </a:prstGeom>
        <a:noFill/>
        <a:ln w="38100" cap="rnd">
          <a:solidFill>
            <a:schemeClr val="accent6">
              <a:lumMod val="75000"/>
            </a:schemeClr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39830</xdr:colOff>
      <xdr:row>22</xdr:row>
      <xdr:rowOff>62150</xdr:rowOff>
    </xdr:from>
    <xdr:to>
      <xdr:col>8</xdr:col>
      <xdr:colOff>309830</xdr:colOff>
      <xdr:row>23</xdr:row>
      <xdr:rowOff>73417</xdr:rowOff>
    </xdr:to>
    <xdr:sp textlink="">
      <xdr:nvSpPr>
        <xdr:cNvPr id="2050" name="Tree">
          <a:extLst>
            <a:ext uri="{FF2B5EF4-FFF2-40B4-BE49-F238E27FC236}">
              <a16:creationId xmlns:a16="http://schemas.microsoft.com/office/drawing/2014/main" id="{00000000-0008-0000-0200-000002080000}"/>
            </a:ext>
          </a:extLst>
        </xdr:cNvPr>
        <xdr:cNvSpPr>
          <a:spLocks noChangeAspect="1" noEditPoints="1" noChangeArrowheads="1"/>
        </xdr:cNvSpPr>
      </xdr:nvSpPr>
      <xdr:spPr bwMode="auto">
        <a:xfrm>
          <a:off x="2926638" y="5498727"/>
          <a:ext cx="270000" cy="267709"/>
        </a:xfrm>
        <a:custGeom>
          <a:avLst/>
          <a:gdLst>
            <a:gd name="G0" fmla="+- 0 0 0"/>
            <a:gd name="G1" fmla="*/ 18900 1 3"/>
            <a:gd name="G2" fmla="*/ 18900 2 3"/>
            <a:gd name="G3" fmla="+- 18900 0 0"/>
            <a:gd name="T0" fmla="*/ 10800 w 21600"/>
            <a:gd name="T1" fmla="*/ 0 h 21600"/>
            <a:gd name="T2" fmla="*/ 6171 w 21600"/>
            <a:gd name="T3" fmla="*/ 6300 h 21600"/>
            <a:gd name="T4" fmla="*/ 3086 w 21600"/>
            <a:gd name="T5" fmla="*/ 12600 h 21600"/>
            <a:gd name="T6" fmla="*/ 0 w 21600"/>
            <a:gd name="T7" fmla="*/ 18900 h 21600"/>
            <a:gd name="T8" fmla="*/ 15429 w 21600"/>
            <a:gd name="T9" fmla="*/ 6300 h 21600"/>
            <a:gd name="T10" fmla="*/ 18514 w 21600"/>
            <a:gd name="T11" fmla="*/ 12600 h 21600"/>
            <a:gd name="T12" fmla="*/ 21600 w 21600"/>
            <a:gd name="T13" fmla="*/ 18900 h 21600"/>
            <a:gd name="T14" fmla="*/ 17694720 60000 65536"/>
            <a:gd name="T15" fmla="*/ 11796480 60000 65536"/>
            <a:gd name="T16" fmla="*/ 11796480 60000 65536"/>
            <a:gd name="T17" fmla="*/ 11796480 60000 65536"/>
            <a:gd name="T18" fmla="*/ 0 60000 65536"/>
            <a:gd name="T19" fmla="*/ 0 60000 65536"/>
            <a:gd name="T20" fmla="*/ 0 60000 65536"/>
            <a:gd name="T21" fmla="*/ 761 w 21600"/>
            <a:gd name="T22" fmla="*/ 22454 h 21600"/>
            <a:gd name="T23" fmla="*/ 21069 w 21600"/>
            <a:gd name="T24" fmla="*/ 28282 h 21600"/>
          </a:gdLst>
          <a:ahLst/>
          <a:cxnLst>
            <a:cxn ang="T14">
              <a:pos x="T0" y="T1"/>
            </a:cxn>
            <a:cxn ang="T15">
              <a:pos x="T2" y="T3"/>
            </a:cxn>
            <a:cxn ang="T16">
              <a:pos x="T4" y="T5"/>
            </a:cxn>
            <a:cxn ang="T17">
              <a:pos x="T6" y="T7"/>
            </a:cxn>
            <a:cxn ang="T18">
              <a:pos x="T8" y="T9"/>
            </a:cxn>
            <a:cxn ang="T19">
              <a:pos x="T10" y="T11"/>
            </a:cxn>
            <a:cxn ang="T20">
              <a:pos x="T12" y="T13"/>
            </a:cxn>
          </a:cxnLst>
          <a:rect l="T21" t="T22" r="T23" b="T24"/>
          <a:pathLst>
            <a:path w="21600" h="21600">
              <a:moveTo>
                <a:pt x="0" y="18900"/>
              </a:moveTo>
              <a:lnTo>
                <a:pt x="9257" y="18900"/>
              </a:lnTo>
              <a:lnTo>
                <a:pt x="9257" y="21600"/>
              </a:lnTo>
              <a:lnTo>
                <a:pt x="12343" y="21600"/>
              </a:lnTo>
              <a:lnTo>
                <a:pt x="12343" y="18900"/>
              </a:lnTo>
              <a:lnTo>
                <a:pt x="21600" y="18900"/>
              </a:lnTo>
              <a:lnTo>
                <a:pt x="12343" y="12600"/>
              </a:lnTo>
              <a:lnTo>
                <a:pt x="18514" y="12600"/>
              </a:lnTo>
              <a:lnTo>
                <a:pt x="12343" y="6300"/>
              </a:lnTo>
              <a:lnTo>
                <a:pt x="15429" y="6300"/>
              </a:lnTo>
              <a:lnTo>
                <a:pt x="10800" y="0"/>
              </a:lnTo>
              <a:lnTo>
                <a:pt x="6171" y="6300"/>
              </a:lnTo>
              <a:lnTo>
                <a:pt x="9257" y="6300"/>
              </a:lnTo>
              <a:lnTo>
                <a:pt x="3086" y="12600"/>
              </a:lnTo>
              <a:lnTo>
                <a:pt x="9257" y="12600"/>
              </a:lnTo>
              <a:close/>
            </a:path>
          </a:pathLst>
        </a:custGeom>
        <a:solidFill>
          <a:srgbClr val="008000"/>
        </a:solidFill>
        <a:ln w="9525">
          <a:solidFill>
            <a:srgbClr val="000000"/>
          </a:solidFill>
          <a:miter lim="800000"/>
          <a:headEnd/>
          <a:tailEnd/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</xdr:sp>
    <xdr:clientData/>
  </xdr:twoCellAnchor>
  <xdr:twoCellAnchor>
    <xdr:from>
      <xdr:col>13</xdr:col>
      <xdr:colOff>111634</xdr:colOff>
      <xdr:row>23</xdr:row>
      <xdr:rowOff>82665</xdr:rowOff>
    </xdr:from>
    <xdr:to>
      <xdr:col>13</xdr:col>
      <xdr:colOff>381634</xdr:colOff>
      <xdr:row>24</xdr:row>
      <xdr:rowOff>93931</xdr:rowOff>
    </xdr:to>
    <xdr:sp textlink="">
      <xdr:nvSpPr>
        <xdr:cNvPr id="44" name="Tree">
          <a:extLst>
            <a:ext uri="{FF2B5EF4-FFF2-40B4-BE49-F238E27FC236}">
              <a16:creationId xmlns:a16="http://schemas.microsoft.com/office/drawing/2014/main" id="{00000000-0008-0000-0200-00002C000000}"/>
            </a:ext>
          </a:extLst>
        </xdr:cNvPr>
        <xdr:cNvSpPr>
          <a:spLocks noChangeAspect="1" noEditPoints="1" noChangeArrowheads="1"/>
        </xdr:cNvSpPr>
      </xdr:nvSpPr>
      <xdr:spPr bwMode="auto">
        <a:xfrm>
          <a:off x="5159884" y="5775684"/>
          <a:ext cx="270000" cy="267709"/>
        </a:xfrm>
        <a:custGeom>
          <a:avLst/>
          <a:gdLst>
            <a:gd name="G0" fmla="+- 0 0 0"/>
            <a:gd name="G1" fmla="*/ 18900 1 3"/>
            <a:gd name="G2" fmla="*/ 18900 2 3"/>
            <a:gd name="G3" fmla="+- 18900 0 0"/>
            <a:gd name="T0" fmla="*/ 10800 w 21600"/>
            <a:gd name="T1" fmla="*/ 0 h 21600"/>
            <a:gd name="T2" fmla="*/ 6171 w 21600"/>
            <a:gd name="T3" fmla="*/ 6300 h 21600"/>
            <a:gd name="T4" fmla="*/ 3086 w 21600"/>
            <a:gd name="T5" fmla="*/ 12600 h 21600"/>
            <a:gd name="T6" fmla="*/ 0 w 21600"/>
            <a:gd name="T7" fmla="*/ 18900 h 21600"/>
            <a:gd name="T8" fmla="*/ 15429 w 21600"/>
            <a:gd name="T9" fmla="*/ 6300 h 21600"/>
            <a:gd name="T10" fmla="*/ 18514 w 21600"/>
            <a:gd name="T11" fmla="*/ 12600 h 21600"/>
            <a:gd name="T12" fmla="*/ 21600 w 21600"/>
            <a:gd name="T13" fmla="*/ 18900 h 21600"/>
            <a:gd name="T14" fmla="*/ 17694720 60000 65536"/>
            <a:gd name="T15" fmla="*/ 11796480 60000 65536"/>
            <a:gd name="T16" fmla="*/ 11796480 60000 65536"/>
            <a:gd name="T17" fmla="*/ 11796480 60000 65536"/>
            <a:gd name="T18" fmla="*/ 0 60000 65536"/>
            <a:gd name="T19" fmla="*/ 0 60000 65536"/>
            <a:gd name="T20" fmla="*/ 0 60000 65536"/>
            <a:gd name="T21" fmla="*/ 761 w 21600"/>
            <a:gd name="T22" fmla="*/ 22454 h 21600"/>
            <a:gd name="T23" fmla="*/ 21069 w 21600"/>
            <a:gd name="T24" fmla="*/ 28282 h 21600"/>
          </a:gdLst>
          <a:ahLst/>
          <a:cxnLst>
            <a:cxn ang="T14">
              <a:pos x="T0" y="T1"/>
            </a:cxn>
            <a:cxn ang="T15">
              <a:pos x="T2" y="T3"/>
            </a:cxn>
            <a:cxn ang="T16">
              <a:pos x="T4" y="T5"/>
            </a:cxn>
            <a:cxn ang="T17">
              <a:pos x="T6" y="T7"/>
            </a:cxn>
            <a:cxn ang="T18">
              <a:pos x="T8" y="T9"/>
            </a:cxn>
            <a:cxn ang="T19">
              <a:pos x="T10" y="T11"/>
            </a:cxn>
            <a:cxn ang="T20">
              <a:pos x="T12" y="T13"/>
            </a:cxn>
          </a:cxnLst>
          <a:rect l="T21" t="T22" r="T23" b="T24"/>
          <a:pathLst>
            <a:path w="21600" h="21600">
              <a:moveTo>
                <a:pt x="0" y="18900"/>
              </a:moveTo>
              <a:lnTo>
                <a:pt x="9257" y="18900"/>
              </a:lnTo>
              <a:lnTo>
                <a:pt x="9257" y="21600"/>
              </a:lnTo>
              <a:lnTo>
                <a:pt x="12343" y="21600"/>
              </a:lnTo>
              <a:lnTo>
                <a:pt x="12343" y="18900"/>
              </a:lnTo>
              <a:lnTo>
                <a:pt x="21600" y="18900"/>
              </a:lnTo>
              <a:lnTo>
                <a:pt x="12343" y="12600"/>
              </a:lnTo>
              <a:lnTo>
                <a:pt x="18514" y="12600"/>
              </a:lnTo>
              <a:lnTo>
                <a:pt x="12343" y="6300"/>
              </a:lnTo>
              <a:lnTo>
                <a:pt x="15429" y="6300"/>
              </a:lnTo>
              <a:lnTo>
                <a:pt x="10800" y="0"/>
              </a:lnTo>
              <a:lnTo>
                <a:pt x="6171" y="6300"/>
              </a:lnTo>
              <a:lnTo>
                <a:pt x="9257" y="6300"/>
              </a:lnTo>
              <a:lnTo>
                <a:pt x="3086" y="12600"/>
              </a:lnTo>
              <a:lnTo>
                <a:pt x="9257" y="12600"/>
              </a:lnTo>
              <a:close/>
            </a:path>
          </a:pathLst>
        </a:custGeom>
        <a:solidFill>
          <a:srgbClr val="008000"/>
        </a:solidFill>
        <a:ln w="9525">
          <a:solidFill>
            <a:srgbClr val="000000"/>
          </a:solidFill>
          <a:miter lim="800000"/>
          <a:headEnd/>
          <a:tailEnd/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</xdr:sp>
    <xdr:clientData/>
  </xdr:twoCellAnchor>
  <xdr:twoCellAnchor>
    <xdr:from>
      <xdr:col>9</xdr:col>
      <xdr:colOff>14918</xdr:colOff>
      <xdr:row>22</xdr:row>
      <xdr:rowOff>73871</xdr:rowOff>
    </xdr:from>
    <xdr:to>
      <xdr:col>9</xdr:col>
      <xdr:colOff>284918</xdr:colOff>
      <xdr:row>23</xdr:row>
      <xdr:rowOff>85138</xdr:rowOff>
    </xdr:to>
    <xdr:sp textlink="">
      <xdr:nvSpPr>
        <xdr:cNvPr id="45" name="Tree">
          <a:extLst>
            <a:ext uri="{FF2B5EF4-FFF2-40B4-BE49-F238E27FC236}">
              <a16:creationId xmlns:a16="http://schemas.microsoft.com/office/drawing/2014/main" id="{00000000-0008-0000-0200-00002D000000}"/>
            </a:ext>
          </a:extLst>
        </xdr:cNvPr>
        <xdr:cNvSpPr>
          <a:spLocks noChangeAspect="1" noEditPoints="1" noChangeArrowheads="1"/>
        </xdr:cNvSpPr>
      </xdr:nvSpPr>
      <xdr:spPr bwMode="auto">
        <a:xfrm>
          <a:off x="3334014" y="5510448"/>
          <a:ext cx="270000" cy="267709"/>
        </a:xfrm>
        <a:custGeom>
          <a:avLst/>
          <a:gdLst>
            <a:gd name="G0" fmla="+- 0 0 0"/>
            <a:gd name="G1" fmla="*/ 18900 1 3"/>
            <a:gd name="G2" fmla="*/ 18900 2 3"/>
            <a:gd name="G3" fmla="+- 18900 0 0"/>
            <a:gd name="T0" fmla="*/ 10800 w 21600"/>
            <a:gd name="T1" fmla="*/ 0 h 21600"/>
            <a:gd name="T2" fmla="*/ 6171 w 21600"/>
            <a:gd name="T3" fmla="*/ 6300 h 21600"/>
            <a:gd name="T4" fmla="*/ 3086 w 21600"/>
            <a:gd name="T5" fmla="*/ 12600 h 21600"/>
            <a:gd name="T6" fmla="*/ 0 w 21600"/>
            <a:gd name="T7" fmla="*/ 18900 h 21600"/>
            <a:gd name="T8" fmla="*/ 15429 w 21600"/>
            <a:gd name="T9" fmla="*/ 6300 h 21600"/>
            <a:gd name="T10" fmla="*/ 18514 w 21600"/>
            <a:gd name="T11" fmla="*/ 12600 h 21600"/>
            <a:gd name="T12" fmla="*/ 21600 w 21600"/>
            <a:gd name="T13" fmla="*/ 18900 h 21600"/>
            <a:gd name="T14" fmla="*/ 17694720 60000 65536"/>
            <a:gd name="T15" fmla="*/ 11796480 60000 65536"/>
            <a:gd name="T16" fmla="*/ 11796480 60000 65536"/>
            <a:gd name="T17" fmla="*/ 11796480 60000 65536"/>
            <a:gd name="T18" fmla="*/ 0 60000 65536"/>
            <a:gd name="T19" fmla="*/ 0 60000 65536"/>
            <a:gd name="T20" fmla="*/ 0 60000 65536"/>
            <a:gd name="T21" fmla="*/ 761 w 21600"/>
            <a:gd name="T22" fmla="*/ 22454 h 21600"/>
            <a:gd name="T23" fmla="*/ 21069 w 21600"/>
            <a:gd name="T24" fmla="*/ 28282 h 21600"/>
          </a:gdLst>
          <a:ahLst/>
          <a:cxnLst>
            <a:cxn ang="T14">
              <a:pos x="T0" y="T1"/>
            </a:cxn>
            <a:cxn ang="T15">
              <a:pos x="T2" y="T3"/>
            </a:cxn>
            <a:cxn ang="T16">
              <a:pos x="T4" y="T5"/>
            </a:cxn>
            <a:cxn ang="T17">
              <a:pos x="T6" y="T7"/>
            </a:cxn>
            <a:cxn ang="T18">
              <a:pos x="T8" y="T9"/>
            </a:cxn>
            <a:cxn ang="T19">
              <a:pos x="T10" y="T11"/>
            </a:cxn>
            <a:cxn ang="T20">
              <a:pos x="T12" y="T13"/>
            </a:cxn>
          </a:cxnLst>
          <a:rect l="T21" t="T22" r="T23" b="T24"/>
          <a:pathLst>
            <a:path w="21600" h="21600">
              <a:moveTo>
                <a:pt x="0" y="18900"/>
              </a:moveTo>
              <a:lnTo>
                <a:pt x="9257" y="18900"/>
              </a:lnTo>
              <a:lnTo>
                <a:pt x="9257" y="21600"/>
              </a:lnTo>
              <a:lnTo>
                <a:pt x="12343" y="21600"/>
              </a:lnTo>
              <a:lnTo>
                <a:pt x="12343" y="18900"/>
              </a:lnTo>
              <a:lnTo>
                <a:pt x="21600" y="18900"/>
              </a:lnTo>
              <a:lnTo>
                <a:pt x="12343" y="12600"/>
              </a:lnTo>
              <a:lnTo>
                <a:pt x="18514" y="12600"/>
              </a:lnTo>
              <a:lnTo>
                <a:pt x="12343" y="6300"/>
              </a:lnTo>
              <a:lnTo>
                <a:pt x="15429" y="6300"/>
              </a:lnTo>
              <a:lnTo>
                <a:pt x="10800" y="0"/>
              </a:lnTo>
              <a:lnTo>
                <a:pt x="6171" y="6300"/>
              </a:lnTo>
              <a:lnTo>
                <a:pt x="9257" y="6300"/>
              </a:lnTo>
              <a:lnTo>
                <a:pt x="3086" y="12600"/>
              </a:lnTo>
              <a:lnTo>
                <a:pt x="9257" y="12600"/>
              </a:lnTo>
              <a:close/>
            </a:path>
          </a:pathLst>
        </a:custGeom>
        <a:solidFill>
          <a:srgbClr val="008000"/>
        </a:solidFill>
        <a:ln w="9525">
          <a:solidFill>
            <a:srgbClr val="000000"/>
          </a:solidFill>
          <a:miter lim="800000"/>
          <a:headEnd/>
          <a:tailEnd/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</xdr:sp>
    <xdr:clientData/>
  </xdr:twoCellAnchor>
  <xdr:twoCellAnchor>
    <xdr:from>
      <xdr:col>9</xdr:col>
      <xdr:colOff>394454</xdr:colOff>
      <xdr:row>22</xdr:row>
      <xdr:rowOff>35771</xdr:rowOff>
    </xdr:from>
    <xdr:to>
      <xdr:col>10</xdr:col>
      <xdr:colOff>232165</xdr:colOff>
      <xdr:row>23</xdr:row>
      <xdr:rowOff>47038</xdr:rowOff>
    </xdr:to>
    <xdr:sp textlink="">
      <xdr:nvSpPr>
        <xdr:cNvPr id="46" name="Tree">
          <a:extLst>
            <a:ext uri="{FF2B5EF4-FFF2-40B4-BE49-F238E27FC236}">
              <a16:creationId xmlns:a16="http://schemas.microsoft.com/office/drawing/2014/main" id="{00000000-0008-0000-0200-00002E000000}"/>
            </a:ext>
          </a:extLst>
        </xdr:cNvPr>
        <xdr:cNvSpPr>
          <a:spLocks noChangeAspect="1" noEditPoints="1" noChangeArrowheads="1"/>
        </xdr:cNvSpPr>
      </xdr:nvSpPr>
      <xdr:spPr bwMode="auto">
        <a:xfrm>
          <a:off x="3713550" y="5472348"/>
          <a:ext cx="270000" cy="267709"/>
        </a:xfrm>
        <a:custGeom>
          <a:avLst/>
          <a:gdLst>
            <a:gd name="G0" fmla="+- 0 0 0"/>
            <a:gd name="G1" fmla="*/ 18900 1 3"/>
            <a:gd name="G2" fmla="*/ 18900 2 3"/>
            <a:gd name="G3" fmla="+- 18900 0 0"/>
            <a:gd name="T0" fmla="*/ 10800 w 21600"/>
            <a:gd name="T1" fmla="*/ 0 h 21600"/>
            <a:gd name="T2" fmla="*/ 6171 w 21600"/>
            <a:gd name="T3" fmla="*/ 6300 h 21600"/>
            <a:gd name="T4" fmla="*/ 3086 w 21600"/>
            <a:gd name="T5" fmla="*/ 12600 h 21600"/>
            <a:gd name="T6" fmla="*/ 0 w 21600"/>
            <a:gd name="T7" fmla="*/ 18900 h 21600"/>
            <a:gd name="T8" fmla="*/ 15429 w 21600"/>
            <a:gd name="T9" fmla="*/ 6300 h 21600"/>
            <a:gd name="T10" fmla="*/ 18514 w 21600"/>
            <a:gd name="T11" fmla="*/ 12600 h 21600"/>
            <a:gd name="T12" fmla="*/ 21600 w 21600"/>
            <a:gd name="T13" fmla="*/ 18900 h 21600"/>
            <a:gd name="T14" fmla="*/ 17694720 60000 65536"/>
            <a:gd name="T15" fmla="*/ 11796480 60000 65536"/>
            <a:gd name="T16" fmla="*/ 11796480 60000 65536"/>
            <a:gd name="T17" fmla="*/ 11796480 60000 65536"/>
            <a:gd name="T18" fmla="*/ 0 60000 65536"/>
            <a:gd name="T19" fmla="*/ 0 60000 65536"/>
            <a:gd name="T20" fmla="*/ 0 60000 65536"/>
            <a:gd name="T21" fmla="*/ 761 w 21600"/>
            <a:gd name="T22" fmla="*/ 22454 h 21600"/>
            <a:gd name="T23" fmla="*/ 21069 w 21600"/>
            <a:gd name="T24" fmla="*/ 28282 h 21600"/>
          </a:gdLst>
          <a:ahLst/>
          <a:cxnLst>
            <a:cxn ang="T14">
              <a:pos x="T0" y="T1"/>
            </a:cxn>
            <a:cxn ang="T15">
              <a:pos x="T2" y="T3"/>
            </a:cxn>
            <a:cxn ang="T16">
              <a:pos x="T4" y="T5"/>
            </a:cxn>
            <a:cxn ang="T17">
              <a:pos x="T6" y="T7"/>
            </a:cxn>
            <a:cxn ang="T18">
              <a:pos x="T8" y="T9"/>
            </a:cxn>
            <a:cxn ang="T19">
              <a:pos x="T10" y="T11"/>
            </a:cxn>
            <a:cxn ang="T20">
              <a:pos x="T12" y="T13"/>
            </a:cxn>
          </a:cxnLst>
          <a:rect l="T21" t="T22" r="T23" b="T24"/>
          <a:pathLst>
            <a:path w="21600" h="21600">
              <a:moveTo>
                <a:pt x="0" y="18900"/>
              </a:moveTo>
              <a:lnTo>
                <a:pt x="9257" y="18900"/>
              </a:lnTo>
              <a:lnTo>
                <a:pt x="9257" y="21600"/>
              </a:lnTo>
              <a:lnTo>
                <a:pt x="12343" y="21600"/>
              </a:lnTo>
              <a:lnTo>
                <a:pt x="12343" y="18900"/>
              </a:lnTo>
              <a:lnTo>
                <a:pt x="21600" y="18900"/>
              </a:lnTo>
              <a:lnTo>
                <a:pt x="12343" y="12600"/>
              </a:lnTo>
              <a:lnTo>
                <a:pt x="18514" y="12600"/>
              </a:lnTo>
              <a:lnTo>
                <a:pt x="12343" y="6300"/>
              </a:lnTo>
              <a:lnTo>
                <a:pt x="15429" y="6300"/>
              </a:lnTo>
              <a:lnTo>
                <a:pt x="10800" y="0"/>
              </a:lnTo>
              <a:lnTo>
                <a:pt x="6171" y="6300"/>
              </a:lnTo>
              <a:lnTo>
                <a:pt x="9257" y="6300"/>
              </a:lnTo>
              <a:lnTo>
                <a:pt x="3086" y="12600"/>
              </a:lnTo>
              <a:lnTo>
                <a:pt x="9257" y="12600"/>
              </a:lnTo>
              <a:close/>
            </a:path>
          </a:pathLst>
        </a:custGeom>
        <a:solidFill>
          <a:srgbClr val="008000"/>
        </a:solidFill>
        <a:ln w="9525">
          <a:solidFill>
            <a:srgbClr val="000000"/>
          </a:solidFill>
          <a:miter lim="800000"/>
          <a:headEnd/>
          <a:tailEnd/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</xdr:sp>
    <xdr:clientData/>
  </xdr:twoCellAnchor>
  <xdr:twoCellAnchor>
    <xdr:from>
      <xdr:col>10</xdr:col>
      <xdr:colOff>283084</xdr:colOff>
      <xdr:row>22</xdr:row>
      <xdr:rowOff>129556</xdr:rowOff>
    </xdr:from>
    <xdr:to>
      <xdr:col>11</xdr:col>
      <xdr:colOff>120796</xdr:colOff>
      <xdr:row>23</xdr:row>
      <xdr:rowOff>140823</xdr:rowOff>
    </xdr:to>
    <xdr:sp textlink="">
      <xdr:nvSpPr>
        <xdr:cNvPr id="47" name="Tree">
          <a:extLst>
            <a:ext uri="{FF2B5EF4-FFF2-40B4-BE49-F238E27FC236}">
              <a16:creationId xmlns:a16="http://schemas.microsoft.com/office/drawing/2014/main" id="{00000000-0008-0000-0200-00002F000000}"/>
            </a:ext>
          </a:extLst>
        </xdr:cNvPr>
        <xdr:cNvSpPr>
          <a:spLocks noChangeAspect="1" noEditPoints="1" noChangeArrowheads="1"/>
        </xdr:cNvSpPr>
      </xdr:nvSpPr>
      <xdr:spPr bwMode="auto">
        <a:xfrm>
          <a:off x="4034469" y="5566133"/>
          <a:ext cx="270000" cy="267709"/>
        </a:xfrm>
        <a:custGeom>
          <a:avLst/>
          <a:gdLst>
            <a:gd name="G0" fmla="+- 0 0 0"/>
            <a:gd name="G1" fmla="*/ 18900 1 3"/>
            <a:gd name="G2" fmla="*/ 18900 2 3"/>
            <a:gd name="G3" fmla="+- 18900 0 0"/>
            <a:gd name="T0" fmla="*/ 10800 w 21600"/>
            <a:gd name="T1" fmla="*/ 0 h 21600"/>
            <a:gd name="T2" fmla="*/ 6171 w 21600"/>
            <a:gd name="T3" fmla="*/ 6300 h 21600"/>
            <a:gd name="T4" fmla="*/ 3086 w 21600"/>
            <a:gd name="T5" fmla="*/ 12600 h 21600"/>
            <a:gd name="T6" fmla="*/ 0 w 21600"/>
            <a:gd name="T7" fmla="*/ 18900 h 21600"/>
            <a:gd name="T8" fmla="*/ 15429 w 21600"/>
            <a:gd name="T9" fmla="*/ 6300 h 21600"/>
            <a:gd name="T10" fmla="*/ 18514 w 21600"/>
            <a:gd name="T11" fmla="*/ 12600 h 21600"/>
            <a:gd name="T12" fmla="*/ 21600 w 21600"/>
            <a:gd name="T13" fmla="*/ 18900 h 21600"/>
            <a:gd name="T14" fmla="*/ 17694720 60000 65536"/>
            <a:gd name="T15" fmla="*/ 11796480 60000 65536"/>
            <a:gd name="T16" fmla="*/ 11796480 60000 65536"/>
            <a:gd name="T17" fmla="*/ 11796480 60000 65536"/>
            <a:gd name="T18" fmla="*/ 0 60000 65536"/>
            <a:gd name="T19" fmla="*/ 0 60000 65536"/>
            <a:gd name="T20" fmla="*/ 0 60000 65536"/>
            <a:gd name="T21" fmla="*/ 761 w 21600"/>
            <a:gd name="T22" fmla="*/ 22454 h 21600"/>
            <a:gd name="T23" fmla="*/ 21069 w 21600"/>
            <a:gd name="T24" fmla="*/ 28282 h 21600"/>
          </a:gdLst>
          <a:ahLst/>
          <a:cxnLst>
            <a:cxn ang="T14">
              <a:pos x="T0" y="T1"/>
            </a:cxn>
            <a:cxn ang="T15">
              <a:pos x="T2" y="T3"/>
            </a:cxn>
            <a:cxn ang="T16">
              <a:pos x="T4" y="T5"/>
            </a:cxn>
            <a:cxn ang="T17">
              <a:pos x="T6" y="T7"/>
            </a:cxn>
            <a:cxn ang="T18">
              <a:pos x="T8" y="T9"/>
            </a:cxn>
            <a:cxn ang="T19">
              <a:pos x="T10" y="T11"/>
            </a:cxn>
            <a:cxn ang="T20">
              <a:pos x="T12" y="T13"/>
            </a:cxn>
          </a:cxnLst>
          <a:rect l="T21" t="T22" r="T23" b="T24"/>
          <a:pathLst>
            <a:path w="21600" h="21600">
              <a:moveTo>
                <a:pt x="0" y="18900"/>
              </a:moveTo>
              <a:lnTo>
                <a:pt x="9257" y="18900"/>
              </a:lnTo>
              <a:lnTo>
                <a:pt x="9257" y="21600"/>
              </a:lnTo>
              <a:lnTo>
                <a:pt x="12343" y="21600"/>
              </a:lnTo>
              <a:lnTo>
                <a:pt x="12343" y="18900"/>
              </a:lnTo>
              <a:lnTo>
                <a:pt x="21600" y="18900"/>
              </a:lnTo>
              <a:lnTo>
                <a:pt x="12343" y="12600"/>
              </a:lnTo>
              <a:lnTo>
                <a:pt x="18514" y="12600"/>
              </a:lnTo>
              <a:lnTo>
                <a:pt x="12343" y="6300"/>
              </a:lnTo>
              <a:lnTo>
                <a:pt x="15429" y="6300"/>
              </a:lnTo>
              <a:lnTo>
                <a:pt x="10800" y="0"/>
              </a:lnTo>
              <a:lnTo>
                <a:pt x="6171" y="6300"/>
              </a:lnTo>
              <a:lnTo>
                <a:pt x="9257" y="6300"/>
              </a:lnTo>
              <a:lnTo>
                <a:pt x="3086" y="12600"/>
              </a:lnTo>
              <a:lnTo>
                <a:pt x="9257" y="12600"/>
              </a:lnTo>
              <a:close/>
            </a:path>
          </a:pathLst>
        </a:custGeom>
        <a:solidFill>
          <a:srgbClr val="008000"/>
        </a:solidFill>
        <a:ln w="9525">
          <a:solidFill>
            <a:srgbClr val="000000"/>
          </a:solidFill>
          <a:miter lim="800000"/>
          <a:headEnd/>
          <a:tailEnd/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</xdr:sp>
    <xdr:clientData/>
  </xdr:twoCellAnchor>
  <xdr:twoCellAnchor>
    <xdr:from>
      <xdr:col>11</xdr:col>
      <xdr:colOff>215677</xdr:colOff>
      <xdr:row>22</xdr:row>
      <xdr:rowOff>54822</xdr:rowOff>
    </xdr:from>
    <xdr:to>
      <xdr:col>12</xdr:col>
      <xdr:colOff>53388</xdr:colOff>
      <xdr:row>23</xdr:row>
      <xdr:rowOff>66089</xdr:rowOff>
    </xdr:to>
    <xdr:sp textlink="">
      <xdr:nvSpPr>
        <xdr:cNvPr id="48" name="Tree">
          <a:extLst>
            <a:ext uri="{FF2B5EF4-FFF2-40B4-BE49-F238E27FC236}">
              <a16:creationId xmlns:a16="http://schemas.microsoft.com/office/drawing/2014/main" id="{00000000-0008-0000-0200-000030000000}"/>
            </a:ext>
          </a:extLst>
        </xdr:cNvPr>
        <xdr:cNvSpPr>
          <a:spLocks noChangeAspect="1" noEditPoints="1" noChangeArrowheads="1"/>
        </xdr:cNvSpPr>
      </xdr:nvSpPr>
      <xdr:spPr bwMode="auto">
        <a:xfrm>
          <a:off x="4399350" y="5491399"/>
          <a:ext cx="270000" cy="267709"/>
        </a:xfrm>
        <a:custGeom>
          <a:avLst/>
          <a:gdLst>
            <a:gd name="G0" fmla="+- 0 0 0"/>
            <a:gd name="G1" fmla="*/ 18900 1 3"/>
            <a:gd name="G2" fmla="*/ 18900 2 3"/>
            <a:gd name="G3" fmla="+- 18900 0 0"/>
            <a:gd name="T0" fmla="*/ 10800 w 21600"/>
            <a:gd name="T1" fmla="*/ 0 h 21600"/>
            <a:gd name="T2" fmla="*/ 6171 w 21600"/>
            <a:gd name="T3" fmla="*/ 6300 h 21600"/>
            <a:gd name="T4" fmla="*/ 3086 w 21600"/>
            <a:gd name="T5" fmla="*/ 12600 h 21600"/>
            <a:gd name="T6" fmla="*/ 0 w 21600"/>
            <a:gd name="T7" fmla="*/ 18900 h 21600"/>
            <a:gd name="T8" fmla="*/ 15429 w 21600"/>
            <a:gd name="T9" fmla="*/ 6300 h 21600"/>
            <a:gd name="T10" fmla="*/ 18514 w 21600"/>
            <a:gd name="T11" fmla="*/ 12600 h 21600"/>
            <a:gd name="T12" fmla="*/ 21600 w 21600"/>
            <a:gd name="T13" fmla="*/ 18900 h 21600"/>
            <a:gd name="T14" fmla="*/ 17694720 60000 65536"/>
            <a:gd name="T15" fmla="*/ 11796480 60000 65536"/>
            <a:gd name="T16" fmla="*/ 11796480 60000 65536"/>
            <a:gd name="T17" fmla="*/ 11796480 60000 65536"/>
            <a:gd name="T18" fmla="*/ 0 60000 65536"/>
            <a:gd name="T19" fmla="*/ 0 60000 65536"/>
            <a:gd name="T20" fmla="*/ 0 60000 65536"/>
            <a:gd name="T21" fmla="*/ 761 w 21600"/>
            <a:gd name="T22" fmla="*/ 22454 h 21600"/>
            <a:gd name="T23" fmla="*/ 21069 w 21600"/>
            <a:gd name="T24" fmla="*/ 28282 h 21600"/>
          </a:gdLst>
          <a:ahLst/>
          <a:cxnLst>
            <a:cxn ang="T14">
              <a:pos x="T0" y="T1"/>
            </a:cxn>
            <a:cxn ang="T15">
              <a:pos x="T2" y="T3"/>
            </a:cxn>
            <a:cxn ang="T16">
              <a:pos x="T4" y="T5"/>
            </a:cxn>
            <a:cxn ang="T17">
              <a:pos x="T6" y="T7"/>
            </a:cxn>
            <a:cxn ang="T18">
              <a:pos x="T8" y="T9"/>
            </a:cxn>
            <a:cxn ang="T19">
              <a:pos x="T10" y="T11"/>
            </a:cxn>
            <a:cxn ang="T20">
              <a:pos x="T12" y="T13"/>
            </a:cxn>
          </a:cxnLst>
          <a:rect l="T21" t="T22" r="T23" b="T24"/>
          <a:pathLst>
            <a:path w="21600" h="21600">
              <a:moveTo>
                <a:pt x="0" y="18900"/>
              </a:moveTo>
              <a:lnTo>
                <a:pt x="9257" y="18900"/>
              </a:lnTo>
              <a:lnTo>
                <a:pt x="9257" y="21600"/>
              </a:lnTo>
              <a:lnTo>
                <a:pt x="12343" y="21600"/>
              </a:lnTo>
              <a:lnTo>
                <a:pt x="12343" y="18900"/>
              </a:lnTo>
              <a:lnTo>
                <a:pt x="21600" y="18900"/>
              </a:lnTo>
              <a:lnTo>
                <a:pt x="12343" y="12600"/>
              </a:lnTo>
              <a:lnTo>
                <a:pt x="18514" y="12600"/>
              </a:lnTo>
              <a:lnTo>
                <a:pt x="12343" y="6300"/>
              </a:lnTo>
              <a:lnTo>
                <a:pt x="15429" y="6300"/>
              </a:lnTo>
              <a:lnTo>
                <a:pt x="10800" y="0"/>
              </a:lnTo>
              <a:lnTo>
                <a:pt x="6171" y="6300"/>
              </a:lnTo>
              <a:lnTo>
                <a:pt x="9257" y="6300"/>
              </a:lnTo>
              <a:lnTo>
                <a:pt x="3086" y="12600"/>
              </a:lnTo>
              <a:lnTo>
                <a:pt x="9257" y="12600"/>
              </a:lnTo>
              <a:close/>
            </a:path>
          </a:pathLst>
        </a:custGeom>
        <a:solidFill>
          <a:srgbClr val="008000"/>
        </a:solidFill>
        <a:ln w="9525">
          <a:solidFill>
            <a:srgbClr val="000000"/>
          </a:solidFill>
          <a:miter lim="800000"/>
          <a:headEnd/>
          <a:tailEnd/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</xdr:sp>
    <xdr:clientData/>
  </xdr:twoCellAnchor>
  <xdr:twoCellAnchor>
    <xdr:from>
      <xdr:col>12</xdr:col>
      <xdr:colOff>155596</xdr:colOff>
      <xdr:row>22</xdr:row>
      <xdr:rowOff>177914</xdr:rowOff>
    </xdr:from>
    <xdr:to>
      <xdr:col>12</xdr:col>
      <xdr:colOff>425596</xdr:colOff>
      <xdr:row>23</xdr:row>
      <xdr:rowOff>189181</xdr:rowOff>
    </xdr:to>
    <xdr:sp textlink="">
      <xdr:nvSpPr>
        <xdr:cNvPr id="49" name="Tree">
          <a:extLst>
            <a:ext uri="{FF2B5EF4-FFF2-40B4-BE49-F238E27FC236}">
              <a16:creationId xmlns:a16="http://schemas.microsoft.com/office/drawing/2014/main" id="{00000000-0008-0000-0200-000031000000}"/>
            </a:ext>
          </a:extLst>
        </xdr:cNvPr>
        <xdr:cNvSpPr>
          <a:spLocks noChangeAspect="1" noEditPoints="1" noChangeArrowheads="1"/>
        </xdr:cNvSpPr>
      </xdr:nvSpPr>
      <xdr:spPr bwMode="auto">
        <a:xfrm>
          <a:off x="4771558" y="5614491"/>
          <a:ext cx="270000" cy="267709"/>
        </a:xfrm>
        <a:custGeom>
          <a:avLst/>
          <a:gdLst>
            <a:gd name="G0" fmla="+- 0 0 0"/>
            <a:gd name="G1" fmla="*/ 18900 1 3"/>
            <a:gd name="G2" fmla="*/ 18900 2 3"/>
            <a:gd name="G3" fmla="+- 18900 0 0"/>
            <a:gd name="T0" fmla="*/ 10800 w 21600"/>
            <a:gd name="T1" fmla="*/ 0 h 21600"/>
            <a:gd name="T2" fmla="*/ 6171 w 21600"/>
            <a:gd name="T3" fmla="*/ 6300 h 21600"/>
            <a:gd name="T4" fmla="*/ 3086 w 21600"/>
            <a:gd name="T5" fmla="*/ 12600 h 21600"/>
            <a:gd name="T6" fmla="*/ 0 w 21600"/>
            <a:gd name="T7" fmla="*/ 18900 h 21600"/>
            <a:gd name="T8" fmla="*/ 15429 w 21600"/>
            <a:gd name="T9" fmla="*/ 6300 h 21600"/>
            <a:gd name="T10" fmla="*/ 18514 w 21600"/>
            <a:gd name="T11" fmla="*/ 12600 h 21600"/>
            <a:gd name="T12" fmla="*/ 21600 w 21600"/>
            <a:gd name="T13" fmla="*/ 18900 h 21600"/>
            <a:gd name="T14" fmla="*/ 17694720 60000 65536"/>
            <a:gd name="T15" fmla="*/ 11796480 60000 65536"/>
            <a:gd name="T16" fmla="*/ 11796480 60000 65536"/>
            <a:gd name="T17" fmla="*/ 11796480 60000 65536"/>
            <a:gd name="T18" fmla="*/ 0 60000 65536"/>
            <a:gd name="T19" fmla="*/ 0 60000 65536"/>
            <a:gd name="T20" fmla="*/ 0 60000 65536"/>
            <a:gd name="T21" fmla="*/ 761 w 21600"/>
            <a:gd name="T22" fmla="*/ 22454 h 21600"/>
            <a:gd name="T23" fmla="*/ 21069 w 21600"/>
            <a:gd name="T24" fmla="*/ 28282 h 21600"/>
          </a:gdLst>
          <a:ahLst/>
          <a:cxnLst>
            <a:cxn ang="T14">
              <a:pos x="T0" y="T1"/>
            </a:cxn>
            <a:cxn ang="T15">
              <a:pos x="T2" y="T3"/>
            </a:cxn>
            <a:cxn ang="T16">
              <a:pos x="T4" y="T5"/>
            </a:cxn>
            <a:cxn ang="T17">
              <a:pos x="T6" y="T7"/>
            </a:cxn>
            <a:cxn ang="T18">
              <a:pos x="T8" y="T9"/>
            </a:cxn>
            <a:cxn ang="T19">
              <a:pos x="T10" y="T11"/>
            </a:cxn>
            <a:cxn ang="T20">
              <a:pos x="T12" y="T13"/>
            </a:cxn>
          </a:cxnLst>
          <a:rect l="T21" t="T22" r="T23" b="T24"/>
          <a:pathLst>
            <a:path w="21600" h="21600">
              <a:moveTo>
                <a:pt x="0" y="18900"/>
              </a:moveTo>
              <a:lnTo>
                <a:pt x="9257" y="18900"/>
              </a:lnTo>
              <a:lnTo>
                <a:pt x="9257" y="21600"/>
              </a:lnTo>
              <a:lnTo>
                <a:pt x="12343" y="21600"/>
              </a:lnTo>
              <a:lnTo>
                <a:pt x="12343" y="18900"/>
              </a:lnTo>
              <a:lnTo>
                <a:pt x="21600" y="18900"/>
              </a:lnTo>
              <a:lnTo>
                <a:pt x="12343" y="12600"/>
              </a:lnTo>
              <a:lnTo>
                <a:pt x="18514" y="12600"/>
              </a:lnTo>
              <a:lnTo>
                <a:pt x="12343" y="6300"/>
              </a:lnTo>
              <a:lnTo>
                <a:pt x="15429" y="6300"/>
              </a:lnTo>
              <a:lnTo>
                <a:pt x="10800" y="0"/>
              </a:lnTo>
              <a:lnTo>
                <a:pt x="6171" y="6300"/>
              </a:lnTo>
              <a:lnTo>
                <a:pt x="9257" y="6300"/>
              </a:lnTo>
              <a:lnTo>
                <a:pt x="3086" y="12600"/>
              </a:lnTo>
              <a:lnTo>
                <a:pt x="9257" y="12600"/>
              </a:lnTo>
              <a:close/>
            </a:path>
          </a:pathLst>
        </a:custGeom>
        <a:solidFill>
          <a:srgbClr val="008000"/>
        </a:solidFill>
        <a:ln w="9525">
          <a:solidFill>
            <a:srgbClr val="000000"/>
          </a:solidFill>
          <a:miter lim="800000"/>
          <a:headEnd/>
          <a:tailEnd/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</xdr:sp>
    <xdr:clientData/>
  </xdr:twoCellAnchor>
  <xdr:twoCellAnchor>
    <xdr:from>
      <xdr:col>13</xdr:col>
      <xdr:colOff>66208</xdr:colOff>
      <xdr:row>22</xdr:row>
      <xdr:rowOff>37237</xdr:rowOff>
    </xdr:from>
    <xdr:to>
      <xdr:col>13</xdr:col>
      <xdr:colOff>336208</xdr:colOff>
      <xdr:row>23</xdr:row>
      <xdr:rowOff>48504</xdr:rowOff>
    </xdr:to>
    <xdr:sp textlink="">
      <xdr:nvSpPr>
        <xdr:cNvPr id="50" name="Tree">
          <a:extLst>
            <a:ext uri="{FF2B5EF4-FFF2-40B4-BE49-F238E27FC236}">
              <a16:creationId xmlns:a16="http://schemas.microsoft.com/office/drawing/2014/main" id="{00000000-0008-0000-0200-000032000000}"/>
            </a:ext>
          </a:extLst>
        </xdr:cNvPr>
        <xdr:cNvSpPr>
          <a:spLocks noChangeAspect="1" noEditPoints="1" noChangeArrowheads="1"/>
        </xdr:cNvSpPr>
      </xdr:nvSpPr>
      <xdr:spPr bwMode="auto">
        <a:xfrm>
          <a:off x="5114458" y="5473814"/>
          <a:ext cx="270000" cy="267709"/>
        </a:xfrm>
        <a:custGeom>
          <a:avLst/>
          <a:gdLst>
            <a:gd name="G0" fmla="+- 0 0 0"/>
            <a:gd name="G1" fmla="*/ 18900 1 3"/>
            <a:gd name="G2" fmla="*/ 18900 2 3"/>
            <a:gd name="G3" fmla="+- 18900 0 0"/>
            <a:gd name="T0" fmla="*/ 10800 w 21600"/>
            <a:gd name="T1" fmla="*/ 0 h 21600"/>
            <a:gd name="T2" fmla="*/ 6171 w 21600"/>
            <a:gd name="T3" fmla="*/ 6300 h 21600"/>
            <a:gd name="T4" fmla="*/ 3086 w 21600"/>
            <a:gd name="T5" fmla="*/ 12600 h 21600"/>
            <a:gd name="T6" fmla="*/ 0 w 21600"/>
            <a:gd name="T7" fmla="*/ 18900 h 21600"/>
            <a:gd name="T8" fmla="*/ 15429 w 21600"/>
            <a:gd name="T9" fmla="*/ 6300 h 21600"/>
            <a:gd name="T10" fmla="*/ 18514 w 21600"/>
            <a:gd name="T11" fmla="*/ 12600 h 21600"/>
            <a:gd name="T12" fmla="*/ 21600 w 21600"/>
            <a:gd name="T13" fmla="*/ 18900 h 21600"/>
            <a:gd name="T14" fmla="*/ 17694720 60000 65536"/>
            <a:gd name="T15" fmla="*/ 11796480 60000 65536"/>
            <a:gd name="T16" fmla="*/ 11796480 60000 65536"/>
            <a:gd name="T17" fmla="*/ 11796480 60000 65536"/>
            <a:gd name="T18" fmla="*/ 0 60000 65536"/>
            <a:gd name="T19" fmla="*/ 0 60000 65536"/>
            <a:gd name="T20" fmla="*/ 0 60000 65536"/>
            <a:gd name="T21" fmla="*/ 761 w 21600"/>
            <a:gd name="T22" fmla="*/ 22454 h 21600"/>
            <a:gd name="T23" fmla="*/ 21069 w 21600"/>
            <a:gd name="T24" fmla="*/ 28282 h 21600"/>
          </a:gdLst>
          <a:ahLst/>
          <a:cxnLst>
            <a:cxn ang="T14">
              <a:pos x="T0" y="T1"/>
            </a:cxn>
            <a:cxn ang="T15">
              <a:pos x="T2" y="T3"/>
            </a:cxn>
            <a:cxn ang="T16">
              <a:pos x="T4" y="T5"/>
            </a:cxn>
            <a:cxn ang="T17">
              <a:pos x="T6" y="T7"/>
            </a:cxn>
            <a:cxn ang="T18">
              <a:pos x="T8" y="T9"/>
            </a:cxn>
            <a:cxn ang="T19">
              <a:pos x="T10" y="T11"/>
            </a:cxn>
            <a:cxn ang="T20">
              <a:pos x="T12" y="T13"/>
            </a:cxn>
          </a:cxnLst>
          <a:rect l="T21" t="T22" r="T23" b="T24"/>
          <a:pathLst>
            <a:path w="21600" h="21600">
              <a:moveTo>
                <a:pt x="0" y="18900"/>
              </a:moveTo>
              <a:lnTo>
                <a:pt x="9257" y="18900"/>
              </a:lnTo>
              <a:lnTo>
                <a:pt x="9257" y="21600"/>
              </a:lnTo>
              <a:lnTo>
                <a:pt x="12343" y="21600"/>
              </a:lnTo>
              <a:lnTo>
                <a:pt x="12343" y="18900"/>
              </a:lnTo>
              <a:lnTo>
                <a:pt x="21600" y="18900"/>
              </a:lnTo>
              <a:lnTo>
                <a:pt x="12343" y="12600"/>
              </a:lnTo>
              <a:lnTo>
                <a:pt x="18514" y="12600"/>
              </a:lnTo>
              <a:lnTo>
                <a:pt x="12343" y="6300"/>
              </a:lnTo>
              <a:lnTo>
                <a:pt x="15429" y="6300"/>
              </a:lnTo>
              <a:lnTo>
                <a:pt x="10800" y="0"/>
              </a:lnTo>
              <a:lnTo>
                <a:pt x="6171" y="6300"/>
              </a:lnTo>
              <a:lnTo>
                <a:pt x="9257" y="6300"/>
              </a:lnTo>
              <a:lnTo>
                <a:pt x="3086" y="12600"/>
              </a:lnTo>
              <a:lnTo>
                <a:pt x="9257" y="12600"/>
              </a:lnTo>
              <a:close/>
            </a:path>
          </a:pathLst>
        </a:custGeom>
        <a:solidFill>
          <a:srgbClr val="008000"/>
        </a:solidFill>
        <a:ln w="9525">
          <a:solidFill>
            <a:srgbClr val="000000"/>
          </a:solidFill>
          <a:miter lim="800000"/>
          <a:headEnd/>
          <a:tailEnd/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</xdr:sp>
    <xdr:clientData/>
  </xdr:twoCellAnchor>
  <xdr:twoCellAnchor>
    <xdr:from>
      <xdr:col>1</xdr:col>
      <xdr:colOff>214469</xdr:colOff>
      <xdr:row>21</xdr:row>
      <xdr:rowOff>145381</xdr:rowOff>
    </xdr:from>
    <xdr:to>
      <xdr:col>9</xdr:col>
      <xdr:colOff>168786</xdr:colOff>
      <xdr:row>21</xdr:row>
      <xdr:rowOff>217381</xdr:rowOff>
    </xdr:to>
    <xdr:sp textlink="">
      <xdr:nvSpPr>
        <xdr:cNvPr id="51" name="正方形/長方形 50">
          <a:extLst>
            <a:ext uri="{FF2B5EF4-FFF2-40B4-BE49-F238E27FC236}">
              <a16:creationId xmlns:a16="http://schemas.microsoft.com/office/drawing/2014/main" id="{00000000-0008-0000-0200-000033000000}"/>
            </a:ext>
          </a:extLst>
        </xdr:cNvPr>
        <xdr:cNvSpPr/>
      </xdr:nvSpPr>
      <xdr:spPr>
        <a:xfrm>
          <a:off x="280411" y="5325516"/>
          <a:ext cx="3207471" cy="72000"/>
        </a:xfrm>
        <a:prstGeom prst="rect">
          <a:avLst/>
        </a:prstGeom>
        <a:solidFill>
          <a:srgbClr val="CCFF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</xdr:col>
      <xdr:colOff>180748</xdr:colOff>
      <xdr:row>20</xdr:row>
      <xdr:rowOff>142348</xdr:rowOff>
    </xdr:from>
    <xdr:ext cx="3215304" cy="392415"/>
    <xdr:sp textlink="">
      <xdr:nvSpPr>
        <xdr:cNvPr id="32" name="正方形/長方形 31">
          <a:extLst>
            <a:ext uri="{FF2B5EF4-FFF2-40B4-BE49-F238E27FC236}">
              <a16:creationId xmlns:a16="http://schemas.microsoft.com/office/drawing/2014/main" id="{00000000-0008-0000-0200-000020000000}"/>
            </a:ext>
          </a:extLst>
        </xdr:cNvPr>
        <xdr:cNvSpPr/>
      </xdr:nvSpPr>
      <xdr:spPr>
        <a:xfrm>
          <a:off x="247983" y="5084142"/>
          <a:ext cx="3215304" cy="392415"/>
        </a:xfrm>
        <a:prstGeom prst="rect">
          <a:avLst/>
        </a:prstGeom>
        <a:noFill/>
      </xdr:spPr>
      <xdr:txBody>
        <a:bodyPr wrap="none" lIns="91440" tIns="45720" rIns="91440" bIns="45720" anchor="b">
          <a:spAutoFit/>
        </a:bodyPr>
        <a:lstStyle/>
        <a:p>
          <a:pPr algn="ctr"/>
          <a:r>
            <a:rPr lang="ja-JP" altLang="en-US" sz="1800" b="1" cap="none" spc="0">
              <a:ln w="1905"/>
              <a:gradFill>
                <a:gsLst>
                  <a:gs pos="0">
                    <a:schemeClr val="accent6">
                      <a:shade val="20000"/>
                      <a:satMod val="200000"/>
                    </a:schemeClr>
                  </a:gs>
                  <a:gs pos="78000">
                    <a:schemeClr val="accent6">
                      <a:tint val="90000"/>
                      <a:shade val="89000"/>
                      <a:satMod val="220000"/>
                    </a:schemeClr>
                  </a:gs>
                  <a:gs pos="100000">
                    <a:schemeClr val="accent6">
                      <a:tint val="12000"/>
                      <a:satMod val="255000"/>
                    </a:schemeClr>
                  </a:gs>
                </a:gsLst>
                <a:lin ang="5400000"/>
              </a:gradFill>
              <a:effectLst>
                <a:innerShdw blurRad="69850" dist="43180" dir="5400000">
                  <a:srgbClr val="000000">
                    <a:alpha val="65000"/>
                  </a:srgbClr>
                </a:innerShdw>
              </a:effectLst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最近３ヶ月のＣＯ</a:t>
          </a:r>
          <a:r>
            <a:rPr lang="ja-JP" altLang="en-US" sz="1800" b="1" cap="none" spc="0" baseline="-25000">
              <a:ln w="1905"/>
              <a:gradFill>
                <a:gsLst>
                  <a:gs pos="0">
                    <a:schemeClr val="accent6">
                      <a:shade val="20000"/>
                      <a:satMod val="200000"/>
                    </a:schemeClr>
                  </a:gs>
                  <a:gs pos="78000">
                    <a:schemeClr val="accent6">
                      <a:tint val="90000"/>
                      <a:shade val="89000"/>
                      <a:satMod val="220000"/>
                    </a:schemeClr>
                  </a:gs>
                  <a:gs pos="100000">
                    <a:schemeClr val="accent6">
                      <a:tint val="12000"/>
                      <a:satMod val="255000"/>
                    </a:schemeClr>
                  </a:gs>
                </a:gsLst>
                <a:lin ang="5400000"/>
              </a:gradFill>
              <a:effectLst>
                <a:innerShdw blurRad="69850" dist="43180" dir="5400000">
                  <a:srgbClr val="000000">
                    <a:alpha val="65000"/>
                  </a:srgbClr>
                </a:innerShdw>
              </a:effectLst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２</a:t>
          </a:r>
          <a:r>
            <a:rPr lang="ja-JP" altLang="en-US" sz="1800" b="1" cap="none" spc="0">
              <a:ln w="1905"/>
              <a:gradFill>
                <a:gsLst>
                  <a:gs pos="0">
                    <a:schemeClr val="accent6">
                      <a:shade val="20000"/>
                      <a:satMod val="200000"/>
                    </a:schemeClr>
                  </a:gs>
                  <a:gs pos="78000">
                    <a:schemeClr val="accent6">
                      <a:tint val="90000"/>
                      <a:shade val="89000"/>
                      <a:satMod val="220000"/>
                    </a:schemeClr>
                  </a:gs>
                  <a:gs pos="100000">
                    <a:schemeClr val="accent6">
                      <a:tint val="12000"/>
                      <a:satMod val="255000"/>
                    </a:schemeClr>
                  </a:gs>
                </a:gsLst>
                <a:lin ang="5400000"/>
              </a:gradFill>
              <a:effectLst>
                <a:innerShdw blurRad="69850" dist="43180" dir="5400000">
                  <a:srgbClr val="000000">
                    <a:alpha val="65000"/>
                  </a:srgbClr>
                </a:innerShdw>
              </a:effectLst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排出量は・・・</a:t>
          </a:r>
        </a:p>
      </xdr:txBody>
    </xdr:sp>
    <xdr:clientData/>
  </xdr:oneCellAnchor>
  <xdr:twoCellAnchor>
    <xdr:from>
      <xdr:col>14</xdr:col>
      <xdr:colOff>265406</xdr:colOff>
      <xdr:row>3</xdr:row>
      <xdr:rowOff>130342</xdr:rowOff>
    </xdr:from>
    <xdr:to>
      <xdr:col>20</xdr:col>
      <xdr:colOff>33892</xdr:colOff>
      <xdr:row>3</xdr:row>
      <xdr:rowOff>202342</xdr:rowOff>
    </xdr:to>
    <xdr:sp textlink="">
      <xdr:nvSpPr>
        <xdr:cNvPr id="52" name="正方形/長方形 51">
          <a:extLst>
            <a:ext uri="{FF2B5EF4-FFF2-40B4-BE49-F238E27FC236}">
              <a16:creationId xmlns:a16="http://schemas.microsoft.com/office/drawing/2014/main" id="{00000000-0008-0000-0200-000034000000}"/>
            </a:ext>
          </a:extLst>
        </xdr:cNvPr>
        <xdr:cNvSpPr/>
      </xdr:nvSpPr>
      <xdr:spPr>
        <a:xfrm>
          <a:off x="5730035" y="696399"/>
          <a:ext cx="2196000" cy="72000"/>
        </a:xfrm>
        <a:prstGeom prst="rect">
          <a:avLst/>
        </a:prstGeom>
        <a:solidFill>
          <a:srgbClr val="CCFF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14</xdr:col>
      <xdr:colOff>256913</xdr:colOff>
      <xdr:row>2</xdr:row>
      <xdr:rowOff>145088</xdr:rowOff>
    </xdr:from>
    <xdr:ext cx="2135008" cy="392415"/>
    <xdr:sp textlink="">
      <xdr:nvSpPr>
        <xdr:cNvPr id="26" name="正方形/長方形 25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SpPr/>
      </xdr:nvSpPr>
      <xdr:spPr>
        <a:xfrm>
          <a:off x="5669354" y="447647"/>
          <a:ext cx="2135008" cy="392415"/>
        </a:xfrm>
        <a:prstGeom prst="rect">
          <a:avLst/>
        </a:prstGeom>
        <a:noFill/>
      </xdr:spPr>
      <xdr:txBody>
        <a:bodyPr wrap="none" lIns="91440" tIns="45720" rIns="91440" bIns="45720" anchor="b">
          <a:spAutoFit/>
        </a:bodyPr>
        <a:lstStyle/>
        <a:p>
          <a:pPr algn="ctr"/>
          <a:r>
            <a:rPr lang="ja-JP" altLang="en-US" sz="1800" b="1" cap="none" spc="0">
              <a:ln w="1905"/>
              <a:gradFill>
                <a:gsLst>
                  <a:gs pos="0">
                    <a:schemeClr val="accent6">
                      <a:shade val="20000"/>
                      <a:satMod val="200000"/>
                    </a:schemeClr>
                  </a:gs>
                  <a:gs pos="78000">
                    <a:schemeClr val="accent6">
                      <a:tint val="90000"/>
                      <a:shade val="89000"/>
                      <a:satMod val="220000"/>
                    </a:schemeClr>
                  </a:gs>
                  <a:gs pos="100000">
                    <a:schemeClr val="accent6">
                      <a:tint val="12000"/>
                      <a:satMod val="255000"/>
                    </a:schemeClr>
                  </a:gs>
                </a:gsLst>
                <a:lin ang="5400000"/>
              </a:gradFill>
              <a:effectLst>
                <a:innerShdw blurRad="69850" dist="43180" dir="5400000">
                  <a:srgbClr val="000000">
                    <a:alpha val="65000"/>
                  </a:srgbClr>
                </a:innerShdw>
              </a:effectLst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前年と比べてみよう</a:t>
          </a:r>
        </a:p>
      </xdr:txBody>
    </xdr:sp>
    <xdr:clientData/>
  </xdr:oneCellAnchor>
  <xdr:twoCellAnchor>
    <xdr:from>
      <xdr:col>11</xdr:col>
      <xdr:colOff>134471</xdr:colOff>
      <xdr:row>5</xdr:row>
      <xdr:rowOff>44823</xdr:rowOff>
    </xdr:from>
    <xdr:to>
      <xdr:col>14</xdr:col>
      <xdr:colOff>53069</xdr:colOff>
      <xdr:row>10</xdr:row>
      <xdr:rowOff>2561</xdr:rowOff>
    </xdr:to>
    <xdr:pic>
      <xdr:nvPicPr>
        <xdr:cNvPr id="40" name="Picture 283" descr="kitsune-001-1のコピー">
          <a:extLst>
            <a:ext uri="{FF2B5EF4-FFF2-40B4-BE49-F238E27FC236}">
              <a16:creationId xmlns:a16="http://schemas.microsoft.com/office/drawing/2014/main" id="{00000000-0008-0000-0200-00002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clrChange>
            <a:clrFrom>
              <a:srgbClr val="CDFFCC"/>
            </a:clrFrom>
            <a:clrTo>
              <a:srgbClr val="CDFFCC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69442" y="1120588"/>
          <a:ext cx="1196068" cy="12464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41258</xdr:colOff>
      <xdr:row>1</xdr:row>
      <xdr:rowOff>31838</xdr:rowOff>
    </xdr:from>
    <xdr:to>
      <xdr:col>21</xdr:col>
      <xdr:colOff>422146</xdr:colOff>
      <xdr:row>3</xdr:row>
      <xdr:rowOff>207658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3713" y="88122"/>
          <a:ext cx="809513" cy="678047"/>
        </a:xfrm>
        <a:prstGeom prst="rect">
          <a:avLst/>
        </a:prstGeom>
      </xdr:spPr>
    </xdr:pic>
    <xdr:clientData/>
  </xdr:twoCellAnchor>
  <xdr:twoCellAnchor editAs="oneCell">
    <xdr:from>
      <xdr:col>2</xdr:col>
      <xdr:colOff>271096</xdr:colOff>
      <xdr:row>26</xdr:row>
      <xdr:rowOff>183173</xdr:rowOff>
    </xdr:from>
    <xdr:to>
      <xdr:col>4</xdr:col>
      <xdr:colOff>55509</xdr:colOff>
      <xdr:row>29</xdr:row>
      <xdr:rowOff>195087</xdr:rowOff>
    </xdr:to>
    <xdr:pic>
      <xdr:nvPicPr>
        <xdr:cNvPr id="41" name="図 40">
          <a:extLst>
            <a:ext uri="{FF2B5EF4-FFF2-40B4-BE49-F238E27FC236}">
              <a16:creationId xmlns:a16="http://schemas.microsoft.com/office/drawing/2014/main" id="{00000000-0008-0000-02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8827" y="6645519"/>
          <a:ext cx="795528" cy="781241"/>
        </a:xfrm>
        <a:prstGeom prst="rect">
          <a:avLst/>
        </a:prstGeom>
      </xdr:spPr>
    </xdr:pic>
    <xdr:clientData/>
  </xdr:twoCellAnchor>
  <xdr:twoCellAnchor>
    <xdr:from>
      <xdr:col>22</xdr:col>
      <xdr:colOff>257175</xdr:colOff>
      <xdr:row>1</xdr:row>
      <xdr:rowOff>66676</xdr:rowOff>
    </xdr:from>
    <xdr:to>
      <xdr:col>26</xdr:col>
      <xdr:colOff>47625</xdr:colOff>
      <xdr:row>3</xdr:row>
      <xdr:rowOff>94365</xdr:rowOff>
    </xdr:to>
    <xdr:sp textlink="">
      <xdr:nvSpPr>
        <xdr:cNvPr id="42" name="AutoShape 94">
          <a:extLst>
            <a:ext uri="{FF2B5EF4-FFF2-40B4-BE49-F238E27FC236}">
              <a16:creationId xmlns:a16="http://schemas.microsoft.com/office/drawing/2014/main" id="{00000000-0008-0000-0200-00002A000000}"/>
            </a:ext>
          </a:extLst>
        </xdr:cNvPr>
        <xdr:cNvSpPr>
          <a:spLocks noChangeArrowheads="1"/>
        </xdr:cNvSpPr>
      </xdr:nvSpPr>
      <xdr:spPr bwMode="auto">
        <a:xfrm>
          <a:off x="8930528" y="122705"/>
          <a:ext cx="1874744" cy="531954"/>
        </a:xfrm>
        <a:prstGeom prst="cloudCallout">
          <a:avLst>
            <a:gd name="adj1" fmla="val -60667"/>
            <a:gd name="adj2" fmla="val -22842"/>
          </a:avLst>
        </a:prstGeom>
        <a:solidFill>
          <a:srgbClr val="FFFFFF">
            <a:alpha val="70000"/>
          </a:srgbClr>
        </a:solidFill>
        <a:ln w="38100">
          <a:solidFill>
            <a:srgbClr val="FFFFFF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45791" dir="2021404" algn="ctr" rotWithShape="0">
                  <a:srgbClr val="9999FF"/>
                </a:outerShdw>
              </a:effectLst>
            </a14:hiddenEffects>
          </a:ext>
        </a:extLst>
      </xdr:spPr>
      <xdr:txBody>
        <a:bodyPr vertOverflow="clip" wrap="square" lIns="18288" tIns="0" rIns="0" bIns="0" anchor="ctr" upright="1"/>
        <a:lstStyle/>
        <a:p>
          <a:endParaRPr lang="ja-JP"/>
        </a:p>
      </xdr:txBody>
    </xdr:sp>
    <xdr:clientData/>
  </xdr:twoCellAnchor>
  <xdr:twoCellAnchor>
    <xdr:from>
      <xdr:col>22</xdr:col>
      <xdr:colOff>353115</xdr:colOff>
      <xdr:row>1</xdr:row>
      <xdr:rowOff>241057</xdr:rowOff>
    </xdr:from>
    <xdr:to>
      <xdr:col>25</xdr:col>
      <xdr:colOff>268941</xdr:colOff>
      <xdr:row>2</xdr:row>
      <xdr:rowOff>212912</xdr:rowOff>
    </xdr:to>
    <xdr:sp textlink="">
      <xdr:nvSpPr>
        <xdr:cNvPr id="43" name="Text Box 411">
          <a:extLst>
            <a:ext uri="{FF2B5EF4-FFF2-40B4-BE49-F238E27FC236}">
              <a16:creationId xmlns:a16="http://schemas.microsoft.com/office/drawing/2014/main" id="{00000000-0008-0000-0200-00002B000000}"/>
            </a:ext>
          </a:extLst>
        </xdr:cNvPr>
        <xdr:cNvSpPr txBox="1">
          <a:spLocks noChangeArrowheads="1"/>
        </xdr:cNvSpPr>
      </xdr:nvSpPr>
      <xdr:spPr bwMode="auto">
        <a:xfrm>
          <a:off x="9026468" y="297086"/>
          <a:ext cx="1652738" cy="21838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576" tIns="32004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900">
              <a:solidFill>
                <a:schemeClr val="accent1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エコライフを実践できたかな？</a:t>
          </a:r>
        </a:p>
      </xdr:txBody>
    </xdr:sp>
    <xdr:clientData/>
  </xdr:twoCellAnchor>
  <xdr:twoCellAnchor>
    <xdr:from>
      <xdr:col>18</xdr:col>
      <xdr:colOff>1092</xdr:colOff>
      <xdr:row>4</xdr:row>
      <xdr:rowOff>3339</xdr:rowOff>
    </xdr:from>
    <xdr:to>
      <xdr:col>25</xdr:col>
      <xdr:colOff>350114</xdr:colOff>
      <xdr:row>5</xdr:row>
      <xdr:rowOff>250304</xdr:rowOff>
    </xdr:to>
    <xdr:sp textlink="">
      <xdr:nvSpPr>
        <xdr:cNvPr id="54" name="AutoShape 275">
          <a:extLst>
            <a:ext uri="{FF2B5EF4-FFF2-40B4-BE49-F238E27FC236}">
              <a16:creationId xmlns:a16="http://schemas.microsoft.com/office/drawing/2014/main" id="{00000000-0008-0000-0200-000036000000}"/>
            </a:ext>
          </a:extLst>
        </xdr:cNvPr>
        <xdr:cNvSpPr>
          <a:spLocks noChangeArrowheads="1"/>
        </xdr:cNvSpPr>
      </xdr:nvSpPr>
      <xdr:spPr bwMode="auto">
        <a:xfrm>
          <a:off x="7007920" y="824870"/>
          <a:ext cx="3807788" cy="502950"/>
        </a:xfrm>
        <a:prstGeom prst="foldedCorner">
          <a:avLst>
            <a:gd name="adj" fmla="val 17740"/>
          </a:avLst>
        </a:prstGeom>
        <a:noFill/>
        <a:ln w="19050">
          <a:solidFill>
            <a:srgbClr val="969696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18</xdr:col>
      <xdr:colOff>0</xdr:colOff>
      <xdr:row>17</xdr:row>
      <xdr:rowOff>19707</xdr:rowOff>
    </xdr:from>
    <xdr:to>
      <xdr:col>25</xdr:col>
      <xdr:colOff>348540</xdr:colOff>
      <xdr:row>19</xdr:row>
      <xdr:rowOff>10045</xdr:rowOff>
    </xdr:to>
    <xdr:sp textlink="">
      <xdr:nvSpPr>
        <xdr:cNvPr id="55" name="AutoShape 275">
          <a:extLst>
            <a:ext uri="{FF2B5EF4-FFF2-40B4-BE49-F238E27FC236}">
              <a16:creationId xmlns:a16="http://schemas.microsoft.com/office/drawing/2014/main" id="{00000000-0008-0000-0200-000037000000}"/>
            </a:ext>
          </a:extLst>
        </xdr:cNvPr>
        <xdr:cNvSpPr>
          <a:spLocks noChangeArrowheads="1"/>
        </xdr:cNvSpPr>
      </xdr:nvSpPr>
      <xdr:spPr bwMode="auto">
        <a:xfrm>
          <a:off x="6992744" y="4154951"/>
          <a:ext cx="3800772" cy="501435"/>
        </a:xfrm>
        <a:prstGeom prst="foldedCorner">
          <a:avLst>
            <a:gd name="adj" fmla="val 17740"/>
          </a:avLst>
        </a:prstGeom>
        <a:noFill/>
        <a:ln w="19050">
          <a:solidFill>
            <a:srgbClr val="969696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285750</xdr:colOff>
      <xdr:row>26</xdr:row>
      <xdr:rowOff>156837</xdr:rowOff>
    </xdr:from>
    <xdr:to>
      <xdr:col>13</xdr:col>
      <xdr:colOff>337038</xdr:colOff>
      <xdr:row>29</xdr:row>
      <xdr:rowOff>190499</xdr:rowOff>
    </xdr:to>
    <xdr:sp textlink="">
      <xdr:nvSpPr>
        <xdr:cNvPr id="6" name="角丸四角形吹き出し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1604596" y="6619183"/>
          <a:ext cx="3780692" cy="802989"/>
        </a:xfrm>
        <a:prstGeom prst="wedgeRoundRectCallout">
          <a:avLst>
            <a:gd name="adj1" fmla="val -57176"/>
            <a:gd name="adj2" fmla="val -7630"/>
            <a:gd name="adj3" fmla="val 16667"/>
          </a:avLst>
        </a:prstGeom>
        <a:solidFill>
          <a:srgbClr val="FFF3FF"/>
        </a:solidFill>
        <a:ln>
          <a:solidFill>
            <a:srgbClr val="CCCCFF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〇 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どの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エネルギーが最も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</a:t>
          </a:r>
          <a:r>
            <a:rPr kumimoji="1" lang="en-US" altLang="ja-JP" sz="1100" baseline="-25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排出量が多いでしょう？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〇 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ヶ月間でどのように変化していますか？</a:t>
          </a:r>
          <a:endParaRPr lang="ja-JP" altLang="ja-JP">
            <a:effectLst/>
          </a:endParaRPr>
        </a:p>
      </xdr:txBody>
    </xdr:sp>
    <xdr:clientData/>
  </xdr:twoCellAnchor>
  <xdr:twoCellAnchor>
    <xdr:from>
      <xdr:col>5</xdr:col>
      <xdr:colOff>100529</xdr:colOff>
      <xdr:row>26</xdr:row>
      <xdr:rowOff>74200</xdr:rowOff>
    </xdr:from>
    <xdr:to>
      <xdr:col>8</xdr:col>
      <xdr:colOff>218567</xdr:colOff>
      <xdr:row>27</xdr:row>
      <xdr:rowOff>124557</xdr:rowOff>
    </xdr:to>
    <xdr:sp textlink="">
      <xdr:nvSpPr>
        <xdr:cNvPr id="37" name="Oval 344">
          <a:extLst>
            <a:ext uri="{FF2B5EF4-FFF2-40B4-BE49-F238E27FC236}">
              <a16:creationId xmlns:a16="http://schemas.microsoft.com/office/drawing/2014/main" id="{00000000-0008-0000-0200-000025000000}"/>
            </a:ext>
          </a:extLst>
        </xdr:cNvPr>
        <xdr:cNvSpPr>
          <a:spLocks noChangeArrowheads="1"/>
        </xdr:cNvSpPr>
      </xdr:nvSpPr>
      <xdr:spPr bwMode="auto">
        <a:xfrm>
          <a:off x="1771067" y="6536546"/>
          <a:ext cx="1334308" cy="306799"/>
        </a:xfrm>
        <a:prstGeom prst="ellipse">
          <a:avLst/>
        </a:prstGeom>
        <a:solidFill>
          <a:srgbClr val="FF6699"/>
        </a:solidFill>
        <a:ln>
          <a:noFill/>
        </a:ln>
        <a:effectLst>
          <a:glow rad="63500">
            <a:schemeClr val="accent2">
              <a:satMod val="175000"/>
              <a:alpha val="40000"/>
            </a:schemeClr>
          </a:glow>
        </a:effec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FFFF"/>
              </a:solidFill>
              <a:latin typeface="HG創英角ﾎﾟｯﾌﾟ体"/>
              <a:ea typeface="HG創英角ﾎﾟｯﾌﾟ体"/>
            </a:rPr>
            <a:t>ポイント！</a:t>
          </a:r>
          <a:endParaRPr lang="ja-JP" altLang="en-US"/>
        </a:p>
      </xdr:txBody>
    </xdr:sp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0.02666</cdr:x>
      <cdr:y>0.04057</cdr:y>
    </cdr:from>
    <cdr:to>
      <cdr:x>0.1967</cdr:x>
      <cdr:y>0.12729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83667" y="116845"/>
          <a:ext cx="533619" cy="24974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altLang="ja-JP" sz="1000">
              <a:solidFill>
                <a:srgbClr val="00B050"/>
              </a:solidFill>
            </a:rPr>
            <a:t>kg-CO</a:t>
          </a:r>
          <a:r>
            <a:rPr lang="en-US" altLang="ja-JP" sz="1000" baseline="-25000">
              <a:solidFill>
                <a:srgbClr val="00B050"/>
              </a:solidFill>
            </a:rPr>
            <a:t>2</a:t>
          </a:r>
          <a:endParaRPr lang="ja-JP" altLang="en-US" sz="1000" baseline="-25000">
            <a:solidFill>
              <a:srgbClr val="00B050"/>
            </a:solidFill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0.04452</cdr:x>
      <cdr:y>0.04057</cdr:y>
    </cdr:from>
    <cdr:to>
      <cdr:x>0.11805</cdr:x>
      <cdr:y>0.13452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144230" y="116845"/>
          <a:ext cx="238237" cy="2705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1000">
              <a:solidFill>
                <a:srgbClr val="00B050"/>
              </a:solidFill>
            </a:rPr>
            <a:t>円</a:t>
          </a: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0.00473</cdr:x>
      <cdr:y>0.11075</cdr:y>
    </cdr:from>
    <cdr:to>
      <cdr:x>0.07826</cdr:x>
      <cdr:y>0.2047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24276" y="429475"/>
          <a:ext cx="377201" cy="36434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altLang="ja-JP" sz="1000"/>
            <a:t>kg-CO</a:t>
          </a:r>
          <a:r>
            <a:rPr lang="en-US" altLang="ja-JP" sz="1000" baseline="-25000"/>
            <a:t>2</a:t>
          </a:r>
          <a:endParaRPr lang="ja-JP" altLang="en-US" sz="1000" baseline="-25000"/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176083</xdr:colOff>
      <xdr:row>4</xdr:row>
      <xdr:rowOff>27215</xdr:rowOff>
    </xdr:from>
    <xdr:to>
      <xdr:col>14</xdr:col>
      <xdr:colOff>106012</xdr:colOff>
      <xdr:row>20</xdr:row>
      <xdr:rowOff>66643</xdr:rowOff>
    </xdr:to>
    <xdr:sp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242758" y="846365"/>
          <a:ext cx="5311554" cy="4154228"/>
        </a:xfrm>
        <a:prstGeom prst="rect">
          <a:avLst/>
        </a:prstGeom>
        <a:solidFill>
          <a:schemeClr val="bg1"/>
        </a:solidFill>
        <a:ln w="76200" cap="rnd">
          <a:solidFill>
            <a:srgbClr val="CCFFFF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</xdr:col>
      <xdr:colOff>193999</xdr:colOff>
      <xdr:row>1</xdr:row>
      <xdr:rowOff>52799</xdr:rowOff>
    </xdr:from>
    <xdr:ext cx="2533066" cy="625812"/>
    <xdr:sp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263272" y="104754"/>
          <a:ext cx="2533066" cy="62581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ja-JP" altLang="en-US" sz="3200" b="1" cap="none" spc="0">
              <a:ln w="1905"/>
              <a:gradFill>
                <a:gsLst>
                  <a:gs pos="0">
                    <a:schemeClr val="accent6">
                      <a:shade val="20000"/>
                      <a:satMod val="200000"/>
                    </a:schemeClr>
                  </a:gs>
                  <a:gs pos="78000">
                    <a:schemeClr val="accent6">
                      <a:tint val="90000"/>
                      <a:shade val="89000"/>
                      <a:satMod val="220000"/>
                    </a:schemeClr>
                  </a:gs>
                  <a:gs pos="100000">
                    <a:schemeClr val="accent6">
                      <a:tint val="12000"/>
                      <a:satMod val="255000"/>
                    </a:schemeClr>
                  </a:gs>
                </a:gsLst>
                <a:lin ang="5400000"/>
              </a:gradFill>
              <a:effectLst>
                <a:innerShdw blurRad="69850" dist="43180" dir="5400000">
                  <a:srgbClr val="000000">
                    <a:alpha val="65000"/>
                  </a:srgbClr>
                </a:innerShdw>
              </a:effectLst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エコ診断結果</a:t>
          </a:r>
        </a:p>
      </xdr:txBody>
    </xdr:sp>
    <xdr:clientData/>
  </xdr:oneCellAnchor>
  <xdr:twoCellAnchor>
    <xdr:from>
      <xdr:col>15</xdr:col>
      <xdr:colOff>99890</xdr:colOff>
      <xdr:row>5</xdr:row>
      <xdr:rowOff>193702</xdr:rowOff>
    </xdr:from>
    <xdr:to>
      <xdr:col>22</xdr:col>
      <xdr:colOff>257302</xdr:colOff>
      <xdr:row>16</xdr:row>
      <xdr:rowOff>238614</xdr:rowOff>
    </xdr:to>
    <xdr:graphicFrame>
      <xdr:nvGraphicFramePr>
        <xdr:cNvPr id="4" name="グラフ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90120</xdr:colOff>
      <xdr:row>4</xdr:row>
      <xdr:rowOff>64478</xdr:rowOff>
    </xdr:from>
    <xdr:to>
      <xdr:col>17</xdr:col>
      <xdr:colOff>318473</xdr:colOff>
      <xdr:row>5</xdr:row>
      <xdr:rowOff>167087</xdr:rowOff>
    </xdr:to>
    <xdr:sp textlink="">
      <xdr:nvSpPr>
        <xdr:cNvPr id="5" name="フローチャート : 代替処理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5814645" y="883628"/>
          <a:ext cx="1085603" cy="359784"/>
        </a:xfrm>
        <a:prstGeom prst="flowChartAlternateProcess">
          <a:avLst/>
        </a:prstGeom>
        <a:solidFill>
          <a:srgbClr val="00B050"/>
        </a:solidFill>
        <a:ln>
          <a:noFill/>
        </a:ln>
        <a:effectLst/>
        <a:scene3d>
          <a:camera prst="orthographicFront">
            <a:rot lat="0" lon="0" rev="0"/>
          </a:camera>
          <a:lightRig rig="contrasting" dir="t">
            <a:rot lat="0" lon="0" rev="7800000"/>
          </a:lightRig>
        </a:scene3d>
        <a:sp3d>
          <a:bevelT w="139700" h="1397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0" tIns="0" rIns="0" bIns="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kumimoji="1" lang="ja-JP" altLang="en-US" sz="1400">
              <a:solidFill>
                <a:srgbClr val="FFFFCC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ＣＯ</a:t>
          </a:r>
          <a:r>
            <a:rPr kumimoji="1" lang="en-US" altLang="ja-JP" sz="1400" baseline="-25000">
              <a:solidFill>
                <a:srgbClr val="FFFFCC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2</a:t>
          </a:r>
          <a:r>
            <a:rPr kumimoji="1" lang="ja-JP" altLang="en-US" sz="1400">
              <a:solidFill>
                <a:srgbClr val="FFFFCC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排出量</a:t>
          </a:r>
        </a:p>
      </xdr:txBody>
    </xdr:sp>
    <xdr:clientData/>
  </xdr:twoCellAnchor>
  <xdr:twoCellAnchor>
    <xdr:from>
      <xdr:col>15</xdr:col>
      <xdr:colOff>99891</xdr:colOff>
      <xdr:row>18</xdr:row>
      <xdr:rowOff>216113</xdr:rowOff>
    </xdr:from>
    <xdr:to>
      <xdr:col>22</xdr:col>
      <xdr:colOff>257303</xdr:colOff>
      <xdr:row>30</xdr:row>
      <xdr:rowOff>3289</xdr:rowOff>
    </xdr:to>
    <xdr:graphicFrame>
      <xdr:nvGraphicFramePr>
        <xdr:cNvPr id="6" name="グラフ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90120</xdr:colOff>
      <xdr:row>17</xdr:row>
      <xdr:rowOff>89293</xdr:rowOff>
    </xdr:from>
    <xdr:to>
      <xdr:col>17</xdr:col>
      <xdr:colOff>318473</xdr:colOff>
      <xdr:row>18</xdr:row>
      <xdr:rowOff>191902</xdr:rowOff>
    </xdr:to>
    <xdr:sp textlink="">
      <xdr:nvSpPr>
        <xdr:cNvPr id="7" name="フローチャート : 代替処理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5814645" y="4251718"/>
          <a:ext cx="1085603" cy="359784"/>
        </a:xfrm>
        <a:prstGeom prst="flowChartAlternateProcess">
          <a:avLst/>
        </a:prstGeom>
        <a:solidFill>
          <a:srgbClr val="00B050"/>
        </a:solidFill>
        <a:ln>
          <a:noFill/>
        </a:ln>
        <a:effectLst/>
        <a:scene3d>
          <a:camera prst="orthographicFront">
            <a:rot lat="0" lon="0" rev="0"/>
          </a:camera>
          <a:lightRig rig="contrasting" dir="t">
            <a:rot lat="0" lon="0" rev="7800000"/>
          </a:lightRig>
        </a:scene3d>
        <a:sp3d>
          <a:bevelT w="139700" h="1397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0" tIns="0" rIns="0" bIns="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kumimoji="1" lang="ja-JP" altLang="en-US" sz="1400">
              <a:solidFill>
                <a:srgbClr val="FFFFCC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光 熱 費</a:t>
          </a:r>
        </a:p>
      </xdr:txBody>
    </xdr:sp>
    <xdr:clientData/>
  </xdr:twoCellAnchor>
  <xdr:twoCellAnchor>
    <xdr:from>
      <xdr:col>14</xdr:col>
      <xdr:colOff>200961</xdr:colOff>
      <xdr:row>3</xdr:row>
      <xdr:rowOff>168088</xdr:rowOff>
    </xdr:from>
    <xdr:to>
      <xdr:col>26</xdr:col>
      <xdr:colOff>76200</xdr:colOff>
      <xdr:row>30</xdr:row>
      <xdr:rowOff>76201</xdr:rowOff>
    </xdr:to>
    <xdr:sp textlink="">
      <xdr:nvSpPr>
        <xdr:cNvPr id="8" name="正方形/長方形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/>
      </xdr:nvSpPr>
      <xdr:spPr>
        <a:xfrm>
          <a:off x="5649261" y="730063"/>
          <a:ext cx="5247339" cy="6851838"/>
        </a:xfrm>
        <a:prstGeom prst="rect">
          <a:avLst/>
        </a:prstGeom>
        <a:noFill/>
        <a:ln w="38100" cap="rnd">
          <a:solidFill>
            <a:schemeClr val="accent3">
              <a:lumMod val="75000"/>
            </a:schemeClr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40821</xdr:colOff>
      <xdr:row>4</xdr:row>
      <xdr:rowOff>136073</xdr:rowOff>
    </xdr:from>
    <xdr:to>
      <xdr:col>13</xdr:col>
      <xdr:colOff>425581</xdr:colOff>
      <xdr:row>19</xdr:row>
      <xdr:rowOff>218037</xdr:rowOff>
    </xdr:to>
    <xdr:graphicFrame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12803</xdr:colOff>
      <xdr:row>4</xdr:row>
      <xdr:rowOff>257700</xdr:rowOff>
    </xdr:from>
    <xdr:to>
      <xdr:col>10</xdr:col>
      <xdr:colOff>421483</xdr:colOff>
      <xdr:row>6</xdr:row>
      <xdr:rowOff>100628</xdr:rowOff>
    </xdr:to>
    <xdr:sp textlink="">
      <xdr:nvSpPr>
        <xdr:cNvPr id="10" name="フローチャート : 代替処理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/>
      </xdr:nvSpPr>
      <xdr:spPr>
        <a:xfrm>
          <a:off x="2097097" y="1075729"/>
          <a:ext cx="2033533" cy="358399"/>
        </a:xfrm>
        <a:prstGeom prst="flowChartAlternateProcess">
          <a:avLst/>
        </a:prstGeom>
        <a:solidFill>
          <a:srgbClr val="00B050"/>
        </a:solidFill>
        <a:ln>
          <a:noFill/>
        </a:ln>
        <a:effectLst/>
        <a:scene3d>
          <a:camera prst="orthographicFront">
            <a:rot lat="0" lon="0" rev="0"/>
          </a:camera>
          <a:lightRig rig="contrasting" dir="t">
            <a:rot lat="0" lon="0" rev="7800000"/>
          </a:lightRig>
        </a:scene3d>
        <a:sp3d>
          <a:bevelT w="139700" h="1397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0" tIns="0" rIns="0" bIns="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kumimoji="1" lang="ja-JP" altLang="en-US" sz="1600">
              <a:solidFill>
                <a:srgbClr val="FFFFCC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月別ＣＯ</a:t>
          </a:r>
          <a:r>
            <a:rPr kumimoji="1" lang="en-US" altLang="ja-JP" sz="1600" baseline="-25000">
              <a:solidFill>
                <a:srgbClr val="FFFFCC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2</a:t>
          </a:r>
          <a:r>
            <a:rPr kumimoji="1" lang="ja-JP" altLang="en-US" sz="1600">
              <a:solidFill>
                <a:srgbClr val="FFFFCC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排出量</a:t>
          </a:r>
          <a:endParaRPr kumimoji="1" lang="en-US" altLang="ja-JP" sz="1600">
            <a:solidFill>
              <a:srgbClr val="FFFFCC"/>
            </a:solidFill>
            <a:latin typeface="HGP創英角ﾎﾟｯﾌﾟ体" panose="040B0A00000000000000" pitchFamily="50" charset="-128"/>
            <a:ea typeface="HGP創英角ﾎﾟｯﾌﾟ体" panose="040B0A00000000000000" pitchFamily="50" charset="-128"/>
          </a:endParaRPr>
        </a:p>
      </xdr:txBody>
    </xdr:sp>
    <xdr:clientData/>
  </xdr:twoCellAnchor>
  <xdr:twoCellAnchor>
    <xdr:from>
      <xdr:col>1</xdr:col>
      <xdr:colOff>169585</xdr:colOff>
      <xdr:row>21</xdr:row>
      <xdr:rowOff>179295</xdr:rowOff>
    </xdr:from>
    <xdr:to>
      <xdr:col>14</xdr:col>
      <xdr:colOff>56030</xdr:colOff>
      <xdr:row>30</xdr:row>
      <xdr:rowOff>55469</xdr:rowOff>
    </xdr:to>
    <xdr:sp textlink="">
      <xdr:nvSpPr>
        <xdr:cNvPr id="11" name="正方形/長方形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/>
      </xdr:nvSpPr>
      <xdr:spPr>
        <a:xfrm>
          <a:off x="236260" y="5370420"/>
          <a:ext cx="5268070" cy="2190749"/>
        </a:xfrm>
        <a:prstGeom prst="rect">
          <a:avLst/>
        </a:prstGeom>
        <a:noFill/>
        <a:ln w="38100" cap="rnd">
          <a:solidFill>
            <a:schemeClr val="accent6">
              <a:lumMod val="75000"/>
            </a:schemeClr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196712</xdr:colOff>
      <xdr:row>22</xdr:row>
      <xdr:rowOff>62150</xdr:rowOff>
    </xdr:from>
    <xdr:to>
      <xdr:col>8</xdr:col>
      <xdr:colOff>119330</xdr:colOff>
      <xdr:row>23</xdr:row>
      <xdr:rowOff>73417</xdr:rowOff>
    </xdr:to>
    <xdr:sp textlink="">
      <xdr:nvSpPr>
        <xdr:cNvPr id="18" name="Tree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>
          <a:spLocks noChangeAspect="1" noEditPoints="1" noChangeArrowheads="1"/>
        </xdr:cNvSpPr>
      </xdr:nvSpPr>
      <xdr:spPr bwMode="auto">
        <a:xfrm>
          <a:off x="2863712" y="5519415"/>
          <a:ext cx="270000" cy="269002"/>
        </a:xfrm>
        <a:custGeom>
          <a:avLst/>
          <a:gdLst>
            <a:gd name="G0" fmla="+- 0 0 0"/>
            <a:gd name="G1" fmla="*/ 18900 1 3"/>
            <a:gd name="G2" fmla="*/ 18900 2 3"/>
            <a:gd name="G3" fmla="+- 18900 0 0"/>
            <a:gd name="T0" fmla="*/ 10800 w 21600"/>
            <a:gd name="T1" fmla="*/ 0 h 21600"/>
            <a:gd name="T2" fmla="*/ 6171 w 21600"/>
            <a:gd name="T3" fmla="*/ 6300 h 21600"/>
            <a:gd name="T4" fmla="*/ 3086 w 21600"/>
            <a:gd name="T5" fmla="*/ 12600 h 21600"/>
            <a:gd name="T6" fmla="*/ 0 w 21600"/>
            <a:gd name="T7" fmla="*/ 18900 h 21600"/>
            <a:gd name="T8" fmla="*/ 15429 w 21600"/>
            <a:gd name="T9" fmla="*/ 6300 h 21600"/>
            <a:gd name="T10" fmla="*/ 18514 w 21600"/>
            <a:gd name="T11" fmla="*/ 12600 h 21600"/>
            <a:gd name="T12" fmla="*/ 21600 w 21600"/>
            <a:gd name="T13" fmla="*/ 18900 h 21600"/>
            <a:gd name="T14" fmla="*/ 17694720 60000 65536"/>
            <a:gd name="T15" fmla="*/ 11796480 60000 65536"/>
            <a:gd name="T16" fmla="*/ 11796480 60000 65536"/>
            <a:gd name="T17" fmla="*/ 11796480 60000 65536"/>
            <a:gd name="T18" fmla="*/ 0 60000 65536"/>
            <a:gd name="T19" fmla="*/ 0 60000 65536"/>
            <a:gd name="T20" fmla="*/ 0 60000 65536"/>
            <a:gd name="T21" fmla="*/ 761 w 21600"/>
            <a:gd name="T22" fmla="*/ 22454 h 21600"/>
            <a:gd name="T23" fmla="*/ 21069 w 21600"/>
            <a:gd name="T24" fmla="*/ 28282 h 21600"/>
          </a:gdLst>
          <a:ahLst/>
          <a:cxnLst>
            <a:cxn ang="T14">
              <a:pos x="T0" y="T1"/>
            </a:cxn>
            <a:cxn ang="T15">
              <a:pos x="T2" y="T3"/>
            </a:cxn>
            <a:cxn ang="T16">
              <a:pos x="T4" y="T5"/>
            </a:cxn>
            <a:cxn ang="T17">
              <a:pos x="T6" y="T7"/>
            </a:cxn>
            <a:cxn ang="T18">
              <a:pos x="T8" y="T9"/>
            </a:cxn>
            <a:cxn ang="T19">
              <a:pos x="T10" y="T11"/>
            </a:cxn>
            <a:cxn ang="T20">
              <a:pos x="T12" y="T13"/>
            </a:cxn>
          </a:cxnLst>
          <a:rect l="T21" t="T22" r="T23" b="T24"/>
          <a:pathLst>
            <a:path w="21600" h="21600">
              <a:moveTo>
                <a:pt x="0" y="18900"/>
              </a:moveTo>
              <a:lnTo>
                <a:pt x="9257" y="18900"/>
              </a:lnTo>
              <a:lnTo>
                <a:pt x="9257" y="21600"/>
              </a:lnTo>
              <a:lnTo>
                <a:pt x="12343" y="21600"/>
              </a:lnTo>
              <a:lnTo>
                <a:pt x="12343" y="18900"/>
              </a:lnTo>
              <a:lnTo>
                <a:pt x="21600" y="18900"/>
              </a:lnTo>
              <a:lnTo>
                <a:pt x="12343" y="12600"/>
              </a:lnTo>
              <a:lnTo>
                <a:pt x="18514" y="12600"/>
              </a:lnTo>
              <a:lnTo>
                <a:pt x="12343" y="6300"/>
              </a:lnTo>
              <a:lnTo>
                <a:pt x="15429" y="6300"/>
              </a:lnTo>
              <a:lnTo>
                <a:pt x="10800" y="0"/>
              </a:lnTo>
              <a:lnTo>
                <a:pt x="6171" y="6300"/>
              </a:lnTo>
              <a:lnTo>
                <a:pt x="9257" y="6300"/>
              </a:lnTo>
              <a:lnTo>
                <a:pt x="3086" y="12600"/>
              </a:lnTo>
              <a:lnTo>
                <a:pt x="9257" y="12600"/>
              </a:lnTo>
              <a:close/>
            </a:path>
          </a:pathLst>
        </a:custGeom>
        <a:solidFill>
          <a:srgbClr val="008000"/>
        </a:solidFill>
        <a:ln w="9525">
          <a:solidFill>
            <a:srgbClr val="000000"/>
          </a:solidFill>
          <a:miter lim="800000"/>
          <a:headEnd/>
          <a:tailEnd/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</xdr:sp>
    <xdr:clientData/>
  </xdr:twoCellAnchor>
  <xdr:twoCellAnchor>
    <xdr:from>
      <xdr:col>13</xdr:col>
      <xdr:colOff>111634</xdr:colOff>
      <xdr:row>23</xdr:row>
      <xdr:rowOff>82665</xdr:rowOff>
    </xdr:from>
    <xdr:to>
      <xdr:col>13</xdr:col>
      <xdr:colOff>381634</xdr:colOff>
      <xdr:row>24</xdr:row>
      <xdr:rowOff>93931</xdr:rowOff>
    </xdr:to>
    <xdr:sp textlink="">
      <xdr:nvSpPr>
        <xdr:cNvPr id="20" name="Tree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>
          <a:spLocks noChangeAspect="1" noEditPoints="1" noChangeArrowheads="1"/>
        </xdr:cNvSpPr>
      </xdr:nvSpPr>
      <xdr:spPr bwMode="auto">
        <a:xfrm>
          <a:off x="5131309" y="5788140"/>
          <a:ext cx="270000" cy="268441"/>
        </a:xfrm>
        <a:custGeom>
          <a:avLst/>
          <a:gdLst>
            <a:gd name="G0" fmla="+- 0 0 0"/>
            <a:gd name="G1" fmla="*/ 18900 1 3"/>
            <a:gd name="G2" fmla="*/ 18900 2 3"/>
            <a:gd name="G3" fmla="+- 18900 0 0"/>
            <a:gd name="T0" fmla="*/ 10800 w 21600"/>
            <a:gd name="T1" fmla="*/ 0 h 21600"/>
            <a:gd name="T2" fmla="*/ 6171 w 21600"/>
            <a:gd name="T3" fmla="*/ 6300 h 21600"/>
            <a:gd name="T4" fmla="*/ 3086 w 21600"/>
            <a:gd name="T5" fmla="*/ 12600 h 21600"/>
            <a:gd name="T6" fmla="*/ 0 w 21600"/>
            <a:gd name="T7" fmla="*/ 18900 h 21600"/>
            <a:gd name="T8" fmla="*/ 15429 w 21600"/>
            <a:gd name="T9" fmla="*/ 6300 h 21600"/>
            <a:gd name="T10" fmla="*/ 18514 w 21600"/>
            <a:gd name="T11" fmla="*/ 12600 h 21600"/>
            <a:gd name="T12" fmla="*/ 21600 w 21600"/>
            <a:gd name="T13" fmla="*/ 18900 h 21600"/>
            <a:gd name="T14" fmla="*/ 17694720 60000 65536"/>
            <a:gd name="T15" fmla="*/ 11796480 60000 65536"/>
            <a:gd name="T16" fmla="*/ 11796480 60000 65536"/>
            <a:gd name="T17" fmla="*/ 11796480 60000 65536"/>
            <a:gd name="T18" fmla="*/ 0 60000 65536"/>
            <a:gd name="T19" fmla="*/ 0 60000 65536"/>
            <a:gd name="T20" fmla="*/ 0 60000 65536"/>
            <a:gd name="T21" fmla="*/ 761 w 21600"/>
            <a:gd name="T22" fmla="*/ 22454 h 21600"/>
            <a:gd name="T23" fmla="*/ 21069 w 21600"/>
            <a:gd name="T24" fmla="*/ 28282 h 21600"/>
          </a:gdLst>
          <a:ahLst/>
          <a:cxnLst>
            <a:cxn ang="T14">
              <a:pos x="T0" y="T1"/>
            </a:cxn>
            <a:cxn ang="T15">
              <a:pos x="T2" y="T3"/>
            </a:cxn>
            <a:cxn ang="T16">
              <a:pos x="T4" y="T5"/>
            </a:cxn>
            <a:cxn ang="T17">
              <a:pos x="T6" y="T7"/>
            </a:cxn>
            <a:cxn ang="T18">
              <a:pos x="T8" y="T9"/>
            </a:cxn>
            <a:cxn ang="T19">
              <a:pos x="T10" y="T11"/>
            </a:cxn>
            <a:cxn ang="T20">
              <a:pos x="T12" y="T13"/>
            </a:cxn>
          </a:cxnLst>
          <a:rect l="T21" t="T22" r="T23" b="T24"/>
          <a:pathLst>
            <a:path w="21600" h="21600">
              <a:moveTo>
                <a:pt x="0" y="18900"/>
              </a:moveTo>
              <a:lnTo>
                <a:pt x="9257" y="18900"/>
              </a:lnTo>
              <a:lnTo>
                <a:pt x="9257" y="21600"/>
              </a:lnTo>
              <a:lnTo>
                <a:pt x="12343" y="21600"/>
              </a:lnTo>
              <a:lnTo>
                <a:pt x="12343" y="18900"/>
              </a:lnTo>
              <a:lnTo>
                <a:pt x="21600" y="18900"/>
              </a:lnTo>
              <a:lnTo>
                <a:pt x="12343" y="12600"/>
              </a:lnTo>
              <a:lnTo>
                <a:pt x="18514" y="12600"/>
              </a:lnTo>
              <a:lnTo>
                <a:pt x="12343" y="6300"/>
              </a:lnTo>
              <a:lnTo>
                <a:pt x="15429" y="6300"/>
              </a:lnTo>
              <a:lnTo>
                <a:pt x="10800" y="0"/>
              </a:lnTo>
              <a:lnTo>
                <a:pt x="6171" y="6300"/>
              </a:lnTo>
              <a:lnTo>
                <a:pt x="9257" y="6300"/>
              </a:lnTo>
              <a:lnTo>
                <a:pt x="3086" y="12600"/>
              </a:lnTo>
              <a:lnTo>
                <a:pt x="9257" y="12600"/>
              </a:lnTo>
              <a:close/>
            </a:path>
          </a:pathLst>
        </a:custGeom>
        <a:solidFill>
          <a:srgbClr val="008000"/>
        </a:solidFill>
        <a:ln w="9525">
          <a:solidFill>
            <a:srgbClr val="000000"/>
          </a:solidFill>
          <a:miter lim="800000"/>
          <a:headEnd/>
          <a:tailEnd/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</xdr:sp>
    <xdr:clientData/>
  </xdr:twoCellAnchor>
  <xdr:twoCellAnchor>
    <xdr:from>
      <xdr:col>10</xdr:col>
      <xdr:colOff>261448</xdr:colOff>
      <xdr:row>22</xdr:row>
      <xdr:rowOff>73871</xdr:rowOff>
    </xdr:from>
    <xdr:to>
      <xdr:col>11</xdr:col>
      <xdr:colOff>105624</xdr:colOff>
      <xdr:row>23</xdr:row>
      <xdr:rowOff>85138</xdr:rowOff>
    </xdr:to>
    <xdr:sp textlink="">
      <xdr:nvSpPr>
        <xdr:cNvPr id="21" name="Tree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>
          <a:spLocks noChangeAspect="1" noEditPoints="1" noChangeArrowheads="1"/>
        </xdr:cNvSpPr>
      </xdr:nvSpPr>
      <xdr:spPr bwMode="auto">
        <a:xfrm>
          <a:off x="3981801" y="5531136"/>
          <a:ext cx="269999" cy="269002"/>
        </a:xfrm>
        <a:custGeom>
          <a:avLst/>
          <a:gdLst>
            <a:gd name="G0" fmla="+- 0 0 0"/>
            <a:gd name="G1" fmla="*/ 18900 1 3"/>
            <a:gd name="G2" fmla="*/ 18900 2 3"/>
            <a:gd name="G3" fmla="+- 18900 0 0"/>
            <a:gd name="T0" fmla="*/ 10800 w 21600"/>
            <a:gd name="T1" fmla="*/ 0 h 21600"/>
            <a:gd name="T2" fmla="*/ 6171 w 21600"/>
            <a:gd name="T3" fmla="*/ 6300 h 21600"/>
            <a:gd name="T4" fmla="*/ 3086 w 21600"/>
            <a:gd name="T5" fmla="*/ 12600 h 21600"/>
            <a:gd name="T6" fmla="*/ 0 w 21600"/>
            <a:gd name="T7" fmla="*/ 18900 h 21600"/>
            <a:gd name="T8" fmla="*/ 15429 w 21600"/>
            <a:gd name="T9" fmla="*/ 6300 h 21600"/>
            <a:gd name="T10" fmla="*/ 18514 w 21600"/>
            <a:gd name="T11" fmla="*/ 12600 h 21600"/>
            <a:gd name="T12" fmla="*/ 21600 w 21600"/>
            <a:gd name="T13" fmla="*/ 18900 h 21600"/>
            <a:gd name="T14" fmla="*/ 17694720 60000 65536"/>
            <a:gd name="T15" fmla="*/ 11796480 60000 65536"/>
            <a:gd name="T16" fmla="*/ 11796480 60000 65536"/>
            <a:gd name="T17" fmla="*/ 11796480 60000 65536"/>
            <a:gd name="T18" fmla="*/ 0 60000 65536"/>
            <a:gd name="T19" fmla="*/ 0 60000 65536"/>
            <a:gd name="T20" fmla="*/ 0 60000 65536"/>
            <a:gd name="T21" fmla="*/ 761 w 21600"/>
            <a:gd name="T22" fmla="*/ 22454 h 21600"/>
            <a:gd name="T23" fmla="*/ 21069 w 21600"/>
            <a:gd name="T24" fmla="*/ 28282 h 21600"/>
          </a:gdLst>
          <a:ahLst/>
          <a:cxnLst>
            <a:cxn ang="T14">
              <a:pos x="T0" y="T1"/>
            </a:cxn>
            <a:cxn ang="T15">
              <a:pos x="T2" y="T3"/>
            </a:cxn>
            <a:cxn ang="T16">
              <a:pos x="T4" y="T5"/>
            </a:cxn>
            <a:cxn ang="T17">
              <a:pos x="T6" y="T7"/>
            </a:cxn>
            <a:cxn ang="T18">
              <a:pos x="T8" y="T9"/>
            </a:cxn>
            <a:cxn ang="T19">
              <a:pos x="T10" y="T11"/>
            </a:cxn>
            <a:cxn ang="T20">
              <a:pos x="T12" y="T13"/>
            </a:cxn>
          </a:cxnLst>
          <a:rect l="T21" t="T22" r="T23" b="T24"/>
          <a:pathLst>
            <a:path w="21600" h="21600">
              <a:moveTo>
                <a:pt x="0" y="18900"/>
              </a:moveTo>
              <a:lnTo>
                <a:pt x="9257" y="18900"/>
              </a:lnTo>
              <a:lnTo>
                <a:pt x="9257" y="21600"/>
              </a:lnTo>
              <a:lnTo>
                <a:pt x="12343" y="21600"/>
              </a:lnTo>
              <a:lnTo>
                <a:pt x="12343" y="18900"/>
              </a:lnTo>
              <a:lnTo>
                <a:pt x="21600" y="18900"/>
              </a:lnTo>
              <a:lnTo>
                <a:pt x="12343" y="12600"/>
              </a:lnTo>
              <a:lnTo>
                <a:pt x="18514" y="12600"/>
              </a:lnTo>
              <a:lnTo>
                <a:pt x="12343" y="6300"/>
              </a:lnTo>
              <a:lnTo>
                <a:pt x="15429" y="6300"/>
              </a:lnTo>
              <a:lnTo>
                <a:pt x="10800" y="0"/>
              </a:lnTo>
              <a:lnTo>
                <a:pt x="6171" y="6300"/>
              </a:lnTo>
              <a:lnTo>
                <a:pt x="9257" y="6300"/>
              </a:lnTo>
              <a:lnTo>
                <a:pt x="3086" y="12600"/>
              </a:lnTo>
              <a:lnTo>
                <a:pt x="9257" y="12600"/>
              </a:lnTo>
              <a:close/>
            </a:path>
          </a:pathLst>
        </a:custGeom>
        <a:solidFill>
          <a:srgbClr val="008000"/>
        </a:solidFill>
        <a:ln w="9525">
          <a:solidFill>
            <a:srgbClr val="000000"/>
          </a:solidFill>
          <a:miter lim="800000"/>
          <a:headEnd/>
          <a:tailEnd/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</xdr:sp>
    <xdr:clientData/>
  </xdr:twoCellAnchor>
  <xdr:twoCellAnchor>
    <xdr:from>
      <xdr:col>9</xdr:col>
      <xdr:colOff>192749</xdr:colOff>
      <xdr:row>22</xdr:row>
      <xdr:rowOff>35771</xdr:rowOff>
    </xdr:from>
    <xdr:to>
      <xdr:col>10</xdr:col>
      <xdr:colOff>176135</xdr:colOff>
      <xdr:row>23</xdr:row>
      <xdr:rowOff>47038</xdr:rowOff>
    </xdr:to>
    <xdr:sp textlink="">
      <xdr:nvSpPr>
        <xdr:cNvPr id="22" name="Tree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>
          <a:spLocks noChangeAspect="1" noEditPoints="1" noChangeArrowheads="1"/>
        </xdr:cNvSpPr>
      </xdr:nvSpPr>
      <xdr:spPr bwMode="auto">
        <a:xfrm>
          <a:off x="3632955" y="5493036"/>
          <a:ext cx="263533" cy="269002"/>
        </a:xfrm>
        <a:custGeom>
          <a:avLst/>
          <a:gdLst>
            <a:gd name="G0" fmla="+- 0 0 0"/>
            <a:gd name="G1" fmla="*/ 18900 1 3"/>
            <a:gd name="G2" fmla="*/ 18900 2 3"/>
            <a:gd name="G3" fmla="+- 18900 0 0"/>
            <a:gd name="T0" fmla="*/ 10800 w 21600"/>
            <a:gd name="T1" fmla="*/ 0 h 21600"/>
            <a:gd name="T2" fmla="*/ 6171 w 21600"/>
            <a:gd name="T3" fmla="*/ 6300 h 21600"/>
            <a:gd name="T4" fmla="*/ 3086 w 21600"/>
            <a:gd name="T5" fmla="*/ 12600 h 21600"/>
            <a:gd name="T6" fmla="*/ 0 w 21600"/>
            <a:gd name="T7" fmla="*/ 18900 h 21600"/>
            <a:gd name="T8" fmla="*/ 15429 w 21600"/>
            <a:gd name="T9" fmla="*/ 6300 h 21600"/>
            <a:gd name="T10" fmla="*/ 18514 w 21600"/>
            <a:gd name="T11" fmla="*/ 12600 h 21600"/>
            <a:gd name="T12" fmla="*/ 21600 w 21600"/>
            <a:gd name="T13" fmla="*/ 18900 h 21600"/>
            <a:gd name="T14" fmla="*/ 17694720 60000 65536"/>
            <a:gd name="T15" fmla="*/ 11796480 60000 65536"/>
            <a:gd name="T16" fmla="*/ 11796480 60000 65536"/>
            <a:gd name="T17" fmla="*/ 11796480 60000 65536"/>
            <a:gd name="T18" fmla="*/ 0 60000 65536"/>
            <a:gd name="T19" fmla="*/ 0 60000 65536"/>
            <a:gd name="T20" fmla="*/ 0 60000 65536"/>
            <a:gd name="T21" fmla="*/ 761 w 21600"/>
            <a:gd name="T22" fmla="*/ 22454 h 21600"/>
            <a:gd name="T23" fmla="*/ 21069 w 21600"/>
            <a:gd name="T24" fmla="*/ 28282 h 21600"/>
          </a:gdLst>
          <a:ahLst/>
          <a:cxnLst>
            <a:cxn ang="T14">
              <a:pos x="T0" y="T1"/>
            </a:cxn>
            <a:cxn ang="T15">
              <a:pos x="T2" y="T3"/>
            </a:cxn>
            <a:cxn ang="T16">
              <a:pos x="T4" y="T5"/>
            </a:cxn>
            <a:cxn ang="T17">
              <a:pos x="T6" y="T7"/>
            </a:cxn>
            <a:cxn ang="T18">
              <a:pos x="T8" y="T9"/>
            </a:cxn>
            <a:cxn ang="T19">
              <a:pos x="T10" y="T11"/>
            </a:cxn>
            <a:cxn ang="T20">
              <a:pos x="T12" y="T13"/>
            </a:cxn>
          </a:cxnLst>
          <a:rect l="T21" t="T22" r="T23" b="T24"/>
          <a:pathLst>
            <a:path w="21600" h="21600">
              <a:moveTo>
                <a:pt x="0" y="18900"/>
              </a:moveTo>
              <a:lnTo>
                <a:pt x="9257" y="18900"/>
              </a:lnTo>
              <a:lnTo>
                <a:pt x="9257" y="21600"/>
              </a:lnTo>
              <a:lnTo>
                <a:pt x="12343" y="21600"/>
              </a:lnTo>
              <a:lnTo>
                <a:pt x="12343" y="18900"/>
              </a:lnTo>
              <a:lnTo>
                <a:pt x="21600" y="18900"/>
              </a:lnTo>
              <a:lnTo>
                <a:pt x="12343" y="12600"/>
              </a:lnTo>
              <a:lnTo>
                <a:pt x="18514" y="12600"/>
              </a:lnTo>
              <a:lnTo>
                <a:pt x="12343" y="6300"/>
              </a:lnTo>
              <a:lnTo>
                <a:pt x="15429" y="6300"/>
              </a:lnTo>
              <a:lnTo>
                <a:pt x="10800" y="0"/>
              </a:lnTo>
              <a:lnTo>
                <a:pt x="6171" y="6300"/>
              </a:lnTo>
              <a:lnTo>
                <a:pt x="9257" y="6300"/>
              </a:lnTo>
              <a:lnTo>
                <a:pt x="3086" y="12600"/>
              </a:lnTo>
              <a:lnTo>
                <a:pt x="9257" y="12600"/>
              </a:lnTo>
              <a:close/>
            </a:path>
          </a:pathLst>
        </a:custGeom>
        <a:solidFill>
          <a:srgbClr val="008000"/>
        </a:solidFill>
        <a:ln w="9525">
          <a:solidFill>
            <a:srgbClr val="000000"/>
          </a:solidFill>
          <a:miter lim="800000"/>
          <a:headEnd/>
          <a:tailEnd/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</xdr:sp>
    <xdr:clientData/>
  </xdr:twoCellAnchor>
  <xdr:twoCellAnchor>
    <xdr:from>
      <xdr:col>8</xdr:col>
      <xdr:colOff>238261</xdr:colOff>
      <xdr:row>22</xdr:row>
      <xdr:rowOff>129556</xdr:rowOff>
    </xdr:from>
    <xdr:to>
      <xdr:col>9</xdr:col>
      <xdr:colOff>75972</xdr:colOff>
      <xdr:row>23</xdr:row>
      <xdr:rowOff>140823</xdr:rowOff>
    </xdr:to>
    <xdr:sp textlink="">
      <xdr:nvSpPr>
        <xdr:cNvPr id="23" name="Tree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>
          <a:spLocks noChangeAspect="1" noEditPoints="1" noChangeArrowheads="1"/>
        </xdr:cNvSpPr>
      </xdr:nvSpPr>
      <xdr:spPr bwMode="auto">
        <a:xfrm>
          <a:off x="3252643" y="5586821"/>
          <a:ext cx="263535" cy="269002"/>
        </a:xfrm>
        <a:custGeom>
          <a:avLst/>
          <a:gdLst>
            <a:gd name="G0" fmla="+- 0 0 0"/>
            <a:gd name="G1" fmla="*/ 18900 1 3"/>
            <a:gd name="G2" fmla="*/ 18900 2 3"/>
            <a:gd name="G3" fmla="+- 18900 0 0"/>
            <a:gd name="T0" fmla="*/ 10800 w 21600"/>
            <a:gd name="T1" fmla="*/ 0 h 21600"/>
            <a:gd name="T2" fmla="*/ 6171 w 21600"/>
            <a:gd name="T3" fmla="*/ 6300 h 21600"/>
            <a:gd name="T4" fmla="*/ 3086 w 21600"/>
            <a:gd name="T5" fmla="*/ 12600 h 21600"/>
            <a:gd name="T6" fmla="*/ 0 w 21600"/>
            <a:gd name="T7" fmla="*/ 18900 h 21600"/>
            <a:gd name="T8" fmla="*/ 15429 w 21600"/>
            <a:gd name="T9" fmla="*/ 6300 h 21600"/>
            <a:gd name="T10" fmla="*/ 18514 w 21600"/>
            <a:gd name="T11" fmla="*/ 12600 h 21600"/>
            <a:gd name="T12" fmla="*/ 21600 w 21600"/>
            <a:gd name="T13" fmla="*/ 18900 h 21600"/>
            <a:gd name="T14" fmla="*/ 17694720 60000 65536"/>
            <a:gd name="T15" fmla="*/ 11796480 60000 65536"/>
            <a:gd name="T16" fmla="*/ 11796480 60000 65536"/>
            <a:gd name="T17" fmla="*/ 11796480 60000 65536"/>
            <a:gd name="T18" fmla="*/ 0 60000 65536"/>
            <a:gd name="T19" fmla="*/ 0 60000 65536"/>
            <a:gd name="T20" fmla="*/ 0 60000 65536"/>
            <a:gd name="T21" fmla="*/ 761 w 21600"/>
            <a:gd name="T22" fmla="*/ 22454 h 21600"/>
            <a:gd name="T23" fmla="*/ 21069 w 21600"/>
            <a:gd name="T24" fmla="*/ 28282 h 21600"/>
          </a:gdLst>
          <a:ahLst/>
          <a:cxnLst>
            <a:cxn ang="T14">
              <a:pos x="T0" y="T1"/>
            </a:cxn>
            <a:cxn ang="T15">
              <a:pos x="T2" y="T3"/>
            </a:cxn>
            <a:cxn ang="T16">
              <a:pos x="T4" y="T5"/>
            </a:cxn>
            <a:cxn ang="T17">
              <a:pos x="T6" y="T7"/>
            </a:cxn>
            <a:cxn ang="T18">
              <a:pos x="T8" y="T9"/>
            </a:cxn>
            <a:cxn ang="T19">
              <a:pos x="T10" y="T11"/>
            </a:cxn>
            <a:cxn ang="T20">
              <a:pos x="T12" y="T13"/>
            </a:cxn>
          </a:cxnLst>
          <a:rect l="T21" t="T22" r="T23" b="T24"/>
          <a:pathLst>
            <a:path w="21600" h="21600">
              <a:moveTo>
                <a:pt x="0" y="18900"/>
              </a:moveTo>
              <a:lnTo>
                <a:pt x="9257" y="18900"/>
              </a:lnTo>
              <a:lnTo>
                <a:pt x="9257" y="21600"/>
              </a:lnTo>
              <a:lnTo>
                <a:pt x="12343" y="21600"/>
              </a:lnTo>
              <a:lnTo>
                <a:pt x="12343" y="18900"/>
              </a:lnTo>
              <a:lnTo>
                <a:pt x="21600" y="18900"/>
              </a:lnTo>
              <a:lnTo>
                <a:pt x="12343" y="12600"/>
              </a:lnTo>
              <a:lnTo>
                <a:pt x="18514" y="12600"/>
              </a:lnTo>
              <a:lnTo>
                <a:pt x="12343" y="6300"/>
              </a:lnTo>
              <a:lnTo>
                <a:pt x="15429" y="6300"/>
              </a:lnTo>
              <a:lnTo>
                <a:pt x="10800" y="0"/>
              </a:lnTo>
              <a:lnTo>
                <a:pt x="6171" y="6300"/>
              </a:lnTo>
              <a:lnTo>
                <a:pt x="9257" y="6300"/>
              </a:lnTo>
              <a:lnTo>
                <a:pt x="3086" y="12600"/>
              </a:lnTo>
              <a:lnTo>
                <a:pt x="9257" y="12600"/>
              </a:lnTo>
              <a:close/>
            </a:path>
          </a:pathLst>
        </a:custGeom>
        <a:solidFill>
          <a:srgbClr val="008000"/>
        </a:solidFill>
        <a:ln w="9525">
          <a:solidFill>
            <a:srgbClr val="000000"/>
          </a:solidFill>
          <a:miter lim="800000"/>
          <a:headEnd/>
          <a:tailEnd/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</xdr:sp>
    <xdr:clientData/>
  </xdr:twoCellAnchor>
  <xdr:twoCellAnchor>
    <xdr:from>
      <xdr:col>11</xdr:col>
      <xdr:colOff>215677</xdr:colOff>
      <xdr:row>22</xdr:row>
      <xdr:rowOff>54822</xdr:rowOff>
    </xdr:from>
    <xdr:to>
      <xdr:col>12</xdr:col>
      <xdr:colOff>53388</xdr:colOff>
      <xdr:row>23</xdr:row>
      <xdr:rowOff>66089</xdr:rowOff>
    </xdr:to>
    <xdr:sp textlink="">
      <xdr:nvSpPr>
        <xdr:cNvPr id="24" name="Tree">
          <a:extLst>
            <a:ext uri="{FF2B5EF4-FFF2-40B4-BE49-F238E27FC236}">
              <a16:creationId xmlns:a16="http://schemas.microsoft.com/office/drawing/2014/main" id="{00000000-0008-0000-0300-000018000000}"/>
            </a:ext>
          </a:extLst>
        </xdr:cNvPr>
        <xdr:cNvSpPr>
          <a:spLocks noChangeAspect="1" noEditPoints="1" noChangeArrowheads="1"/>
        </xdr:cNvSpPr>
      </xdr:nvSpPr>
      <xdr:spPr bwMode="auto">
        <a:xfrm>
          <a:off x="4378102" y="5503122"/>
          <a:ext cx="266336" cy="268442"/>
        </a:xfrm>
        <a:custGeom>
          <a:avLst/>
          <a:gdLst>
            <a:gd name="G0" fmla="+- 0 0 0"/>
            <a:gd name="G1" fmla="*/ 18900 1 3"/>
            <a:gd name="G2" fmla="*/ 18900 2 3"/>
            <a:gd name="G3" fmla="+- 18900 0 0"/>
            <a:gd name="T0" fmla="*/ 10800 w 21600"/>
            <a:gd name="T1" fmla="*/ 0 h 21600"/>
            <a:gd name="T2" fmla="*/ 6171 w 21600"/>
            <a:gd name="T3" fmla="*/ 6300 h 21600"/>
            <a:gd name="T4" fmla="*/ 3086 w 21600"/>
            <a:gd name="T5" fmla="*/ 12600 h 21600"/>
            <a:gd name="T6" fmla="*/ 0 w 21600"/>
            <a:gd name="T7" fmla="*/ 18900 h 21600"/>
            <a:gd name="T8" fmla="*/ 15429 w 21600"/>
            <a:gd name="T9" fmla="*/ 6300 h 21600"/>
            <a:gd name="T10" fmla="*/ 18514 w 21600"/>
            <a:gd name="T11" fmla="*/ 12600 h 21600"/>
            <a:gd name="T12" fmla="*/ 21600 w 21600"/>
            <a:gd name="T13" fmla="*/ 18900 h 21600"/>
            <a:gd name="T14" fmla="*/ 17694720 60000 65536"/>
            <a:gd name="T15" fmla="*/ 11796480 60000 65536"/>
            <a:gd name="T16" fmla="*/ 11796480 60000 65536"/>
            <a:gd name="T17" fmla="*/ 11796480 60000 65536"/>
            <a:gd name="T18" fmla="*/ 0 60000 65536"/>
            <a:gd name="T19" fmla="*/ 0 60000 65536"/>
            <a:gd name="T20" fmla="*/ 0 60000 65536"/>
            <a:gd name="T21" fmla="*/ 761 w 21600"/>
            <a:gd name="T22" fmla="*/ 22454 h 21600"/>
            <a:gd name="T23" fmla="*/ 21069 w 21600"/>
            <a:gd name="T24" fmla="*/ 28282 h 21600"/>
          </a:gdLst>
          <a:ahLst/>
          <a:cxnLst>
            <a:cxn ang="T14">
              <a:pos x="T0" y="T1"/>
            </a:cxn>
            <a:cxn ang="T15">
              <a:pos x="T2" y="T3"/>
            </a:cxn>
            <a:cxn ang="T16">
              <a:pos x="T4" y="T5"/>
            </a:cxn>
            <a:cxn ang="T17">
              <a:pos x="T6" y="T7"/>
            </a:cxn>
            <a:cxn ang="T18">
              <a:pos x="T8" y="T9"/>
            </a:cxn>
            <a:cxn ang="T19">
              <a:pos x="T10" y="T11"/>
            </a:cxn>
            <a:cxn ang="T20">
              <a:pos x="T12" y="T13"/>
            </a:cxn>
          </a:cxnLst>
          <a:rect l="T21" t="T22" r="T23" b="T24"/>
          <a:pathLst>
            <a:path w="21600" h="21600">
              <a:moveTo>
                <a:pt x="0" y="18900"/>
              </a:moveTo>
              <a:lnTo>
                <a:pt x="9257" y="18900"/>
              </a:lnTo>
              <a:lnTo>
                <a:pt x="9257" y="21600"/>
              </a:lnTo>
              <a:lnTo>
                <a:pt x="12343" y="21600"/>
              </a:lnTo>
              <a:lnTo>
                <a:pt x="12343" y="18900"/>
              </a:lnTo>
              <a:lnTo>
                <a:pt x="21600" y="18900"/>
              </a:lnTo>
              <a:lnTo>
                <a:pt x="12343" y="12600"/>
              </a:lnTo>
              <a:lnTo>
                <a:pt x="18514" y="12600"/>
              </a:lnTo>
              <a:lnTo>
                <a:pt x="12343" y="6300"/>
              </a:lnTo>
              <a:lnTo>
                <a:pt x="15429" y="6300"/>
              </a:lnTo>
              <a:lnTo>
                <a:pt x="10800" y="0"/>
              </a:lnTo>
              <a:lnTo>
                <a:pt x="6171" y="6300"/>
              </a:lnTo>
              <a:lnTo>
                <a:pt x="9257" y="6300"/>
              </a:lnTo>
              <a:lnTo>
                <a:pt x="3086" y="12600"/>
              </a:lnTo>
              <a:lnTo>
                <a:pt x="9257" y="12600"/>
              </a:lnTo>
              <a:close/>
            </a:path>
          </a:pathLst>
        </a:custGeom>
        <a:solidFill>
          <a:srgbClr val="008000"/>
        </a:solidFill>
        <a:ln w="9525">
          <a:solidFill>
            <a:srgbClr val="000000"/>
          </a:solidFill>
          <a:miter lim="800000"/>
          <a:headEnd/>
          <a:tailEnd/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</xdr:sp>
    <xdr:clientData/>
  </xdr:twoCellAnchor>
  <xdr:twoCellAnchor>
    <xdr:from>
      <xdr:col>12</xdr:col>
      <xdr:colOff>155596</xdr:colOff>
      <xdr:row>22</xdr:row>
      <xdr:rowOff>177914</xdr:rowOff>
    </xdr:from>
    <xdr:to>
      <xdr:col>12</xdr:col>
      <xdr:colOff>425596</xdr:colOff>
      <xdr:row>23</xdr:row>
      <xdr:rowOff>189181</xdr:rowOff>
    </xdr:to>
    <xdr:sp textlink="">
      <xdr:nvSpPr>
        <xdr:cNvPr id="25" name="Tree">
          <a:extLst>
            <a:ext uri="{FF2B5EF4-FFF2-40B4-BE49-F238E27FC236}">
              <a16:creationId xmlns:a16="http://schemas.microsoft.com/office/drawing/2014/main" id="{00000000-0008-0000-0300-000019000000}"/>
            </a:ext>
          </a:extLst>
        </xdr:cNvPr>
        <xdr:cNvSpPr>
          <a:spLocks noChangeAspect="1" noEditPoints="1" noChangeArrowheads="1"/>
        </xdr:cNvSpPr>
      </xdr:nvSpPr>
      <xdr:spPr bwMode="auto">
        <a:xfrm>
          <a:off x="4746646" y="5626214"/>
          <a:ext cx="270000" cy="268442"/>
        </a:xfrm>
        <a:custGeom>
          <a:avLst/>
          <a:gdLst>
            <a:gd name="G0" fmla="+- 0 0 0"/>
            <a:gd name="G1" fmla="*/ 18900 1 3"/>
            <a:gd name="G2" fmla="*/ 18900 2 3"/>
            <a:gd name="G3" fmla="+- 18900 0 0"/>
            <a:gd name="T0" fmla="*/ 10800 w 21600"/>
            <a:gd name="T1" fmla="*/ 0 h 21600"/>
            <a:gd name="T2" fmla="*/ 6171 w 21600"/>
            <a:gd name="T3" fmla="*/ 6300 h 21600"/>
            <a:gd name="T4" fmla="*/ 3086 w 21600"/>
            <a:gd name="T5" fmla="*/ 12600 h 21600"/>
            <a:gd name="T6" fmla="*/ 0 w 21600"/>
            <a:gd name="T7" fmla="*/ 18900 h 21600"/>
            <a:gd name="T8" fmla="*/ 15429 w 21600"/>
            <a:gd name="T9" fmla="*/ 6300 h 21600"/>
            <a:gd name="T10" fmla="*/ 18514 w 21600"/>
            <a:gd name="T11" fmla="*/ 12600 h 21600"/>
            <a:gd name="T12" fmla="*/ 21600 w 21600"/>
            <a:gd name="T13" fmla="*/ 18900 h 21600"/>
            <a:gd name="T14" fmla="*/ 17694720 60000 65536"/>
            <a:gd name="T15" fmla="*/ 11796480 60000 65536"/>
            <a:gd name="T16" fmla="*/ 11796480 60000 65536"/>
            <a:gd name="T17" fmla="*/ 11796480 60000 65536"/>
            <a:gd name="T18" fmla="*/ 0 60000 65536"/>
            <a:gd name="T19" fmla="*/ 0 60000 65536"/>
            <a:gd name="T20" fmla="*/ 0 60000 65536"/>
            <a:gd name="T21" fmla="*/ 761 w 21600"/>
            <a:gd name="T22" fmla="*/ 22454 h 21600"/>
            <a:gd name="T23" fmla="*/ 21069 w 21600"/>
            <a:gd name="T24" fmla="*/ 28282 h 21600"/>
          </a:gdLst>
          <a:ahLst/>
          <a:cxnLst>
            <a:cxn ang="T14">
              <a:pos x="T0" y="T1"/>
            </a:cxn>
            <a:cxn ang="T15">
              <a:pos x="T2" y="T3"/>
            </a:cxn>
            <a:cxn ang="T16">
              <a:pos x="T4" y="T5"/>
            </a:cxn>
            <a:cxn ang="T17">
              <a:pos x="T6" y="T7"/>
            </a:cxn>
            <a:cxn ang="T18">
              <a:pos x="T8" y="T9"/>
            </a:cxn>
            <a:cxn ang="T19">
              <a:pos x="T10" y="T11"/>
            </a:cxn>
            <a:cxn ang="T20">
              <a:pos x="T12" y="T13"/>
            </a:cxn>
          </a:cxnLst>
          <a:rect l="T21" t="T22" r="T23" b="T24"/>
          <a:pathLst>
            <a:path w="21600" h="21600">
              <a:moveTo>
                <a:pt x="0" y="18900"/>
              </a:moveTo>
              <a:lnTo>
                <a:pt x="9257" y="18900"/>
              </a:lnTo>
              <a:lnTo>
                <a:pt x="9257" y="21600"/>
              </a:lnTo>
              <a:lnTo>
                <a:pt x="12343" y="21600"/>
              </a:lnTo>
              <a:lnTo>
                <a:pt x="12343" y="18900"/>
              </a:lnTo>
              <a:lnTo>
                <a:pt x="21600" y="18900"/>
              </a:lnTo>
              <a:lnTo>
                <a:pt x="12343" y="12600"/>
              </a:lnTo>
              <a:lnTo>
                <a:pt x="18514" y="12600"/>
              </a:lnTo>
              <a:lnTo>
                <a:pt x="12343" y="6300"/>
              </a:lnTo>
              <a:lnTo>
                <a:pt x="15429" y="6300"/>
              </a:lnTo>
              <a:lnTo>
                <a:pt x="10800" y="0"/>
              </a:lnTo>
              <a:lnTo>
                <a:pt x="6171" y="6300"/>
              </a:lnTo>
              <a:lnTo>
                <a:pt x="9257" y="6300"/>
              </a:lnTo>
              <a:lnTo>
                <a:pt x="3086" y="12600"/>
              </a:lnTo>
              <a:lnTo>
                <a:pt x="9257" y="12600"/>
              </a:lnTo>
              <a:close/>
            </a:path>
          </a:pathLst>
        </a:custGeom>
        <a:solidFill>
          <a:srgbClr val="008000"/>
        </a:solidFill>
        <a:ln w="9525">
          <a:solidFill>
            <a:srgbClr val="000000"/>
          </a:solidFill>
          <a:miter lim="800000"/>
          <a:headEnd/>
          <a:tailEnd/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</xdr:sp>
    <xdr:clientData/>
  </xdr:twoCellAnchor>
  <xdr:twoCellAnchor>
    <xdr:from>
      <xdr:col>13</xdr:col>
      <xdr:colOff>66208</xdr:colOff>
      <xdr:row>22</xdr:row>
      <xdr:rowOff>37237</xdr:rowOff>
    </xdr:from>
    <xdr:to>
      <xdr:col>13</xdr:col>
      <xdr:colOff>336208</xdr:colOff>
      <xdr:row>23</xdr:row>
      <xdr:rowOff>48504</xdr:rowOff>
    </xdr:to>
    <xdr:sp textlink="">
      <xdr:nvSpPr>
        <xdr:cNvPr id="26" name="Tree">
          <a:extLst>
            <a:ext uri="{FF2B5EF4-FFF2-40B4-BE49-F238E27FC236}">
              <a16:creationId xmlns:a16="http://schemas.microsoft.com/office/drawing/2014/main" id="{00000000-0008-0000-0300-00001A000000}"/>
            </a:ext>
          </a:extLst>
        </xdr:cNvPr>
        <xdr:cNvSpPr>
          <a:spLocks noChangeAspect="1" noEditPoints="1" noChangeArrowheads="1"/>
        </xdr:cNvSpPr>
      </xdr:nvSpPr>
      <xdr:spPr bwMode="auto">
        <a:xfrm>
          <a:off x="5085883" y="5485537"/>
          <a:ext cx="270000" cy="268442"/>
        </a:xfrm>
        <a:custGeom>
          <a:avLst/>
          <a:gdLst>
            <a:gd name="G0" fmla="+- 0 0 0"/>
            <a:gd name="G1" fmla="*/ 18900 1 3"/>
            <a:gd name="G2" fmla="*/ 18900 2 3"/>
            <a:gd name="G3" fmla="+- 18900 0 0"/>
            <a:gd name="T0" fmla="*/ 10800 w 21600"/>
            <a:gd name="T1" fmla="*/ 0 h 21600"/>
            <a:gd name="T2" fmla="*/ 6171 w 21600"/>
            <a:gd name="T3" fmla="*/ 6300 h 21600"/>
            <a:gd name="T4" fmla="*/ 3086 w 21600"/>
            <a:gd name="T5" fmla="*/ 12600 h 21600"/>
            <a:gd name="T6" fmla="*/ 0 w 21600"/>
            <a:gd name="T7" fmla="*/ 18900 h 21600"/>
            <a:gd name="T8" fmla="*/ 15429 w 21600"/>
            <a:gd name="T9" fmla="*/ 6300 h 21600"/>
            <a:gd name="T10" fmla="*/ 18514 w 21600"/>
            <a:gd name="T11" fmla="*/ 12600 h 21600"/>
            <a:gd name="T12" fmla="*/ 21600 w 21600"/>
            <a:gd name="T13" fmla="*/ 18900 h 21600"/>
            <a:gd name="T14" fmla="*/ 17694720 60000 65536"/>
            <a:gd name="T15" fmla="*/ 11796480 60000 65536"/>
            <a:gd name="T16" fmla="*/ 11796480 60000 65536"/>
            <a:gd name="T17" fmla="*/ 11796480 60000 65536"/>
            <a:gd name="T18" fmla="*/ 0 60000 65536"/>
            <a:gd name="T19" fmla="*/ 0 60000 65536"/>
            <a:gd name="T20" fmla="*/ 0 60000 65536"/>
            <a:gd name="T21" fmla="*/ 761 w 21600"/>
            <a:gd name="T22" fmla="*/ 22454 h 21600"/>
            <a:gd name="T23" fmla="*/ 21069 w 21600"/>
            <a:gd name="T24" fmla="*/ 28282 h 21600"/>
          </a:gdLst>
          <a:ahLst/>
          <a:cxnLst>
            <a:cxn ang="T14">
              <a:pos x="T0" y="T1"/>
            </a:cxn>
            <a:cxn ang="T15">
              <a:pos x="T2" y="T3"/>
            </a:cxn>
            <a:cxn ang="T16">
              <a:pos x="T4" y="T5"/>
            </a:cxn>
            <a:cxn ang="T17">
              <a:pos x="T6" y="T7"/>
            </a:cxn>
            <a:cxn ang="T18">
              <a:pos x="T8" y="T9"/>
            </a:cxn>
            <a:cxn ang="T19">
              <a:pos x="T10" y="T11"/>
            </a:cxn>
            <a:cxn ang="T20">
              <a:pos x="T12" y="T13"/>
            </a:cxn>
          </a:cxnLst>
          <a:rect l="T21" t="T22" r="T23" b="T24"/>
          <a:pathLst>
            <a:path w="21600" h="21600">
              <a:moveTo>
                <a:pt x="0" y="18900"/>
              </a:moveTo>
              <a:lnTo>
                <a:pt x="9257" y="18900"/>
              </a:lnTo>
              <a:lnTo>
                <a:pt x="9257" y="21600"/>
              </a:lnTo>
              <a:lnTo>
                <a:pt x="12343" y="21600"/>
              </a:lnTo>
              <a:lnTo>
                <a:pt x="12343" y="18900"/>
              </a:lnTo>
              <a:lnTo>
                <a:pt x="21600" y="18900"/>
              </a:lnTo>
              <a:lnTo>
                <a:pt x="12343" y="12600"/>
              </a:lnTo>
              <a:lnTo>
                <a:pt x="18514" y="12600"/>
              </a:lnTo>
              <a:lnTo>
                <a:pt x="12343" y="6300"/>
              </a:lnTo>
              <a:lnTo>
                <a:pt x="15429" y="6300"/>
              </a:lnTo>
              <a:lnTo>
                <a:pt x="10800" y="0"/>
              </a:lnTo>
              <a:lnTo>
                <a:pt x="6171" y="6300"/>
              </a:lnTo>
              <a:lnTo>
                <a:pt x="9257" y="6300"/>
              </a:lnTo>
              <a:lnTo>
                <a:pt x="3086" y="12600"/>
              </a:lnTo>
              <a:lnTo>
                <a:pt x="9257" y="12600"/>
              </a:lnTo>
              <a:close/>
            </a:path>
          </a:pathLst>
        </a:custGeom>
        <a:solidFill>
          <a:srgbClr val="008000"/>
        </a:solidFill>
        <a:ln w="9525">
          <a:solidFill>
            <a:srgbClr val="000000"/>
          </a:solidFill>
          <a:miter lim="800000"/>
          <a:headEnd/>
          <a:tailEnd/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</xdr:sp>
    <xdr:clientData/>
  </xdr:twoCellAnchor>
  <xdr:twoCellAnchor>
    <xdr:from>
      <xdr:col>1</xdr:col>
      <xdr:colOff>214470</xdr:colOff>
      <xdr:row>21</xdr:row>
      <xdr:rowOff>157369</xdr:rowOff>
    </xdr:from>
    <xdr:to>
      <xdr:col>7</xdr:col>
      <xdr:colOff>331306</xdr:colOff>
      <xdr:row>21</xdr:row>
      <xdr:rowOff>217380</xdr:rowOff>
    </xdr:to>
    <xdr:sp textlink="">
      <xdr:nvSpPr>
        <xdr:cNvPr id="27" name="正方形/長方形 26">
          <a:extLst>
            <a:ext uri="{FF2B5EF4-FFF2-40B4-BE49-F238E27FC236}">
              <a16:creationId xmlns:a16="http://schemas.microsoft.com/office/drawing/2014/main" id="{00000000-0008-0000-0300-00001B000000}"/>
            </a:ext>
          </a:extLst>
        </xdr:cNvPr>
        <xdr:cNvSpPr/>
      </xdr:nvSpPr>
      <xdr:spPr>
        <a:xfrm>
          <a:off x="280731" y="5342282"/>
          <a:ext cx="2734140" cy="60011"/>
        </a:xfrm>
        <a:prstGeom prst="rect">
          <a:avLst/>
        </a:prstGeom>
        <a:solidFill>
          <a:srgbClr val="CCFF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</xdr:col>
      <xdr:colOff>228032</xdr:colOff>
      <xdr:row>20</xdr:row>
      <xdr:rowOff>142348</xdr:rowOff>
    </xdr:from>
    <xdr:ext cx="2794163" cy="392415"/>
    <xdr:sp textlink="">
      <xdr:nvSpPr>
        <xdr:cNvPr id="28" name="正方形/長方形 27">
          <a:extLst>
            <a:ext uri="{FF2B5EF4-FFF2-40B4-BE49-F238E27FC236}">
              <a16:creationId xmlns:a16="http://schemas.microsoft.com/office/drawing/2014/main" id="{00000000-0008-0000-0300-00001C000000}"/>
            </a:ext>
          </a:extLst>
        </xdr:cNvPr>
        <xdr:cNvSpPr/>
      </xdr:nvSpPr>
      <xdr:spPr>
        <a:xfrm>
          <a:off x="296068" y="5095348"/>
          <a:ext cx="2794163" cy="392415"/>
        </a:xfrm>
        <a:prstGeom prst="rect">
          <a:avLst/>
        </a:prstGeom>
        <a:noFill/>
      </xdr:spPr>
      <xdr:txBody>
        <a:bodyPr wrap="none" lIns="91440" tIns="45720" rIns="91440" bIns="45720" anchor="b">
          <a:spAutoFit/>
        </a:bodyPr>
        <a:lstStyle/>
        <a:p>
          <a:pPr algn="ctr"/>
          <a:r>
            <a:rPr lang="en-US" altLang="ja-JP" sz="1800" b="1" cap="none" spc="0">
              <a:ln w="1905"/>
              <a:gradFill>
                <a:gsLst>
                  <a:gs pos="0">
                    <a:schemeClr val="accent6">
                      <a:shade val="20000"/>
                      <a:satMod val="200000"/>
                    </a:schemeClr>
                  </a:gs>
                  <a:gs pos="78000">
                    <a:schemeClr val="accent6">
                      <a:tint val="90000"/>
                      <a:shade val="89000"/>
                      <a:satMod val="220000"/>
                    </a:schemeClr>
                  </a:gs>
                  <a:gs pos="100000">
                    <a:schemeClr val="accent6">
                      <a:tint val="12000"/>
                      <a:satMod val="255000"/>
                    </a:schemeClr>
                  </a:gs>
                </a:gsLst>
                <a:lin ang="5400000"/>
              </a:gradFill>
              <a:effectLst>
                <a:innerShdw blurRad="69850" dist="43180" dir="5400000">
                  <a:srgbClr val="000000">
                    <a:alpha val="65000"/>
                  </a:srgbClr>
                </a:innerShdw>
              </a:effectLst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1</a:t>
          </a:r>
          <a:r>
            <a:rPr lang="ja-JP" altLang="en-US" sz="1800" b="1" cap="none" spc="0">
              <a:ln w="1905"/>
              <a:gradFill>
                <a:gsLst>
                  <a:gs pos="0">
                    <a:schemeClr val="accent6">
                      <a:shade val="20000"/>
                      <a:satMod val="200000"/>
                    </a:schemeClr>
                  </a:gs>
                  <a:gs pos="78000">
                    <a:schemeClr val="accent6">
                      <a:tint val="90000"/>
                      <a:shade val="89000"/>
                      <a:satMod val="220000"/>
                    </a:schemeClr>
                  </a:gs>
                  <a:gs pos="100000">
                    <a:schemeClr val="accent6">
                      <a:tint val="12000"/>
                      <a:satMod val="255000"/>
                    </a:schemeClr>
                  </a:gs>
                </a:gsLst>
                <a:lin ang="5400000"/>
              </a:gradFill>
              <a:effectLst>
                <a:innerShdw blurRad="69850" dist="43180" dir="5400000">
                  <a:srgbClr val="000000">
                    <a:alpha val="65000"/>
                  </a:srgbClr>
                </a:innerShdw>
              </a:effectLst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年間のＣＯ</a:t>
          </a:r>
          <a:r>
            <a:rPr lang="ja-JP" altLang="en-US" sz="1800" b="1" cap="none" spc="0" baseline="-25000">
              <a:ln w="1905"/>
              <a:gradFill>
                <a:gsLst>
                  <a:gs pos="0">
                    <a:schemeClr val="accent6">
                      <a:shade val="20000"/>
                      <a:satMod val="200000"/>
                    </a:schemeClr>
                  </a:gs>
                  <a:gs pos="78000">
                    <a:schemeClr val="accent6">
                      <a:tint val="90000"/>
                      <a:shade val="89000"/>
                      <a:satMod val="220000"/>
                    </a:schemeClr>
                  </a:gs>
                  <a:gs pos="100000">
                    <a:schemeClr val="accent6">
                      <a:tint val="12000"/>
                      <a:satMod val="255000"/>
                    </a:schemeClr>
                  </a:gs>
                </a:gsLst>
                <a:lin ang="5400000"/>
              </a:gradFill>
              <a:effectLst>
                <a:innerShdw blurRad="69850" dist="43180" dir="5400000">
                  <a:srgbClr val="000000">
                    <a:alpha val="65000"/>
                  </a:srgbClr>
                </a:innerShdw>
              </a:effectLst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２</a:t>
          </a:r>
          <a:r>
            <a:rPr lang="ja-JP" altLang="en-US" sz="1800" b="1" cap="none" spc="0">
              <a:ln w="1905"/>
              <a:gradFill>
                <a:gsLst>
                  <a:gs pos="0">
                    <a:schemeClr val="accent6">
                      <a:shade val="20000"/>
                      <a:satMod val="200000"/>
                    </a:schemeClr>
                  </a:gs>
                  <a:gs pos="78000">
                    <a:schemeClr val="accent6">
                      <a:tint val="90000"/>
                      <a:shade val="89000"/>
                      <a:satMod val="220000"/>
                    </a:schemeClr>
                  </a:gs>
                  <a:gs pos="100000">
                    <a:schemeClr val="accent6">
                      <a:tint val="12000"/>
                      <a:satMod val="255000"/>
                    </a:schemeClr>
                  </a:gs>
                </a:gsLst>
                <a:lin ang="5400000"/>
              </a:gradFill>
              <a:effectLst>
                <a:innerShdw blurRad="69850" dist="43180" dir="5400000">
                  <a:srgbClr val="000000">
                    <a:alpha val="65000"/>
                  </a:srgbClr>
                </a:innerShdw>
              </a:effectLst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排出量は・・・</a:t>
          </a:r>
        </a:p>
      </xdr:txBody>
    </xdr:sp>
    <xdr:clientData/>
  </xdr:oneCellAnchor>
  <xdr:twoCellAnchor>
    <xdr:from>
      <xdr:col>14</xdr:col>
      <xdr:colOff>265406</xdr:colOff>
      <xdr:row>3</xdr:row>
      <xdr:rowOff>130342</xdr:rowOff>
    </xdr:from>
    <xdr:to>
      <xdr:col>20</xdr:col>
      <xdr:colOff>33892</xdr:colOff>
      <xdr:row>3</xdr:row>
      <xdr:rowOff>202342</xdr:rowOff>
    </xdr:to>
    <xdr:sp textlink="">
      <xdr:nvSpPr>
        <xdr:cNvPr id="29" name="正方形/長方形 28">
          <a:extLst>
            <a:ext uri="{FF2B5EF4-FFF2-40B4-BE49-F238E27FC236}">
              <a16:creationId xmlns:a16="http://schemas.microsoft.com/office/drawing/2014/main" id="{00000000-0008-0000-0300-00001D000000}"/>
            </a:ext>
          </a:extLst>
        </xdr:cNvPr>
        <xdr:cNvSpPr/>
      </xdr:nvSpPr>
      <xdr:spPr>
        <a:xfrm>
          <a:off x="5713706" y="692317"/>
          <a:ext cx="2187836" cy="72000"/>
        </a:xfrm>
        <a:prstGeom prst="rect">
          <a:avLst/>
        </a:prstGeom>
        <a:solidFill>
          <a:srgbClr val="CCFF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15</xdr:col>
      <xdr:colOff>21589</xdr:colOff>
      <xdr:row>2</xdr:row>
      <xdr:rowOff>189911</xdr:rowOff>
    </xdr:from>
    <xdr:ext cx="2135008" cy="392415"/>
    <xdr:sp textlink="">
      <xdr:nvSpPr>
        <xdr:cNvPr id="30" name="正方形/長方形 29">
          <a:extLst>
            <a:ext uri="{FF2B5EF4-FFF2-40B4-BE49-F238E27FC236}">
              <a16:creationId xmlns:a16="http://schemas.microsoft.com/office/drawing/2014/main" id="{00000000-0008-0000-0300-00001E000000}"/>
            </a:ext>
          </a:extLst>
        </xdr:cNvPr>
        <xdr:cNvSpPr/>
      </xdr:nvSpPr>
      <xdr:spPr>
        <a:xfrm>
          <a:off x="5725383" y="492470"/>
          <a:ext cx="2135008" cy="392415"/>
        </a:xfrm>
        <a:prstGeom prst="rect">
          <a:avLst/>
        </a:prstGeom>
        <a:noFill/>
      </xdr:spPr>
      <xdr:txBody>
        <a:bodyPr wrap="none" lIns="91440" tIns="45720" rIns="91440" bIns="45720" anchor="b">
          <a:spAutoFit/>
        </a:bodyPr>
        <a:lstStyle/>
        <a:p>
          <a:pPr algn="ctr"/>
          <a:r>
            <a:rPr lang="ja-JP" altLang="en-US" sz="1800" b="1" cap="none" spc="0">
              <a:ln w="1905"/>
              <a:gradFill>
                <a:gsLst>
                  <a:gs pos="0">
                    <a:schemeClr val="accent6">
                      <a:shade val="20000"/>
                      <a:satMod val="200000"/>
                    </a:schemeClr>
                  </a:gs>
                  <a:gs pos="78000">
                    <a:schemeClr val="accent6">
                      <a:tint val="90000"/>
                      <a:shade val="89000"/>
                      <a:satMod val="220000"/>
                    </a:schemeClr>
                  </a:gs>
                  <a:gs pos="100000">
                    <a:schemeClr val="accent6">
                      <a:tint val="12000"/>
                      <a:satMod val="255000"/>
                    </a:schemeClr>
                  </a:gs>
                </a:gsLst>
                <a:lin ang="5400000"/>
              </a:gradFill>
              <a:effectLst>
                <a:innerShdw blurRad="69850" dist="43180" dir="5400000">
                  <a:srgbClr val="000000">
                    <a:alpha val="65000"/>
                  </a:srgbClr>
                </a:innerShdw>
              </a:effectLst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前年と比べてみよう</a:t>
          </a:r>
        </a:p>
      </xdr:txBody>
    </xdr:sp>
    <xdr:clientData/>
  </xdr:oneCellAnchor>
  <xdr:twoCellAnchor>
    <xdr:from>
      <xdr:col>11</xdr:col>
      <xdr:colOff>408214</xdr:colOff>
      <xdr:row>3</xdr:row>
      <xdr:rowOff>136071</xdr:rowOff>
    </xdr:from>
    <xdr:to>
      <xdr:col>14</xdr:col>
      <xdr:colOff>68184</xdr:colOff>
      <xdr:row>7</xdr:row>
      <xdr:rowOff>108857</xdr:rowOff>
    </xdr:to>
    <xdr:pic>
      <xdr:nvPicPr>
        <xdr:cNvPr id="32" name="Picture 283" descr="kitsune-001-1のコピー">
          <a:extLst>
            <a:ext uri="{FF2B5EF4-FFF2-40B4-BE49-F238E27FC236}">
              <a16:creationId xmlns:a16="http://schemas.microsoft.com/office/drawing/2014/main" id="{00000000-0008-0000-0300-00002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clrChange>
            <a:clrFrom>
              <a:srgbClr val="CDFFCC"/>
            </a:clrFrom>
            <a:clrTo>
              <a:srgbClr val="CDFFCC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12821" y="693964"/>
          <a:ext cx="966256" cy="10069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204107</xdr:colOff>
      <xdr:row>27</xdr:row>
      <xdr:rowOff>95252</xdr:rowOff>
    </xdr:from>
    <xdr:to>
      <xdr:col>3</xdr:col>
      <xdr:colOff>414528</xdr:colOff>
      <xdr:row>30</xdr:row>
      <xdr:rowOff>100886</xdr:rowOff>
    </xdr:to>
    <xdr:pic>
      <xdr:nvPicPr>
        <xdr:cNvPr id="33" name="図 32">
          <a:extLst>
            <a:ext uri="{FF2B5EF4-FFF2-40B4-BE49-F238E27FC236}">
              <a16:creationId xmlns:a16="http://schemas.microsoft.com/office/drawing/2014/main" id="{00000000-0008-0000-03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7071" y="6858002"/>
          <a:ext cx="795528" cy="781241"/>
        </a:xfrm>
        <a:prstGeom prst="rect">
          <a:avLst/>
        </a:prstGeom>
      </xdr:spPr>
    </xdr:pic>
    <xdr:clientData/>
  </xdr:twoCellAnchor>
  <xdr:twoCellAnchor>
    <xdr:from>
      <xdr:col>18</xdr:col>
      <xdr:colOff>0</xdr:colOff>
      <xdr:row>4</xdr:row>
      <xdr:rowOff>9292</xdr:rowOff>
    </xdr:from>
    <xdr:to>
      <xdr:col>26</xdr:col>
      <xdr:colOff>0</xdr:colOff>
      <xdr:row>5</xdr:row>
      <xdr:rowOff>247764</xdr:rowOff>
    </xdr:to>
    <xdr:sp textlink="">
      <xdr:nvSpPr>
        <xdr:cNvPr id="31" name="AutoShape 275">
          <a:extLst>
            <a:ext uri="{FF2B5EF4-FFF2-40B4-BE49-F238E27FC236}">
              <a16:creationId xmlns:a16="http://schemas.microsoft.com/office/drawing/2014/main" id="{00000000-0008-0000-0300-00001F000000}"/>
            </a:ext>
          </a:extLst>
        </xdr:cNvPr>
        <xdr:cNvSpPr>
          <a:spLocks noChangeArrowheads="1"/>
        </xdr:cNvSpPr>
      </xdr:nvSpPr>
      <xdr:spPr bwMode="auto">
        <a:xfrm>
          <a:off x="6992744" y="822402"/>
          <a:ext cx="3805354" cy="494021"/>
        </a:xfrm>
        <a:prstGeom prst="foldedCorner">
          <a:avLst>
            <a:gd name="adj" fmla="val 17740"/>
          </a:avLst>
        </a:prstGeom>
        <a:noFill/>
        <a:ln w="19050">
          <a:solidFill>
            <a:srgbClr val="969696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18</xdr:col>
      <xdr:colOff>0</xdr:colOff>
      <xdr:row>17</xdr:row>
      <xdr:rowOff>18586</xdr:rowOff>
    </xdr:from>
    <xdr:to>
      <xdr:col>26</xdr:col>
      <xdr:colOff>6569</xdr:colOff>
      <xdr:row>18</xdr:row>
      <xdr:rowOff>247765</xdr:rowOff>
    </xdr:to>
    <xdr:sp textlink="">
      <xdr:nvSpPr>
        <xdr:cNvPr id="37" name="AutoShape 275">
          <a:extLst>
            <a:ext uri="{FF2B5EF4-FFF2-40B4-BE49-F238E27FC236}">
              <a16:creationId xmlns:a16="http://schemas.microsoft.com/office/drawing/2014/main" id="{00000000-0008-0000-0300-000025000000}"/>
            </a:ext>
          </a:extLst>
        </xdr:cNvPr>
        <xdr:cNvSpPr>
          <a:spLocks noChangeArrowheads="1"/>
        </xdr:cNvSpPr>
      </xdr:nvSpPr>
      <xdr:spPr bwMode="auto">
        <a:xfrm>
          <a:off x="6992744" y="4153830"/>
          <a:ext cx="3811923" cy="484728"/>
        </a:xfrm>
        <a:prstGeom prst="foldedCorner">
          <a:avLst>
            <a:gd name="adj" fmla="val 17740"/>
          </a:avLst>
        </a:prstGeom>
        <a:noFill/>
        <a:ln w="19050">
          <a:solidFill>
            <a:srgbClr val="969696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17</xdr:col>
      <xdr:colOff>420537</xdr:colOff>
      <xdr:row>0</xdr:row>
      <xdr:rowOff>53915</xdr:rowOff>
    </xdr:from>
    <xdr:to>
      <xdr:col>25</xdr:col>
      <xdr:colOff>345057</xdr:colOff>
      <xdr:row>2</xdr:row>
      <xdr:rowOff>255198</xdr:rowOff>
    </xdr:to>
    <xdr:sp textlink="">
      <xdr:nvSpPr>
        <xdr:cNvPr id="13" name="正方形/長方形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/>
      </xdr:nvSpPr>
      <xdr:spPr>
        <a:xfrm>
          <a:off x="6998179" y="53915"/>
          <a:ext cx="3802812" cy="506802"/>
        </a:xfrm>
        <a:prstGeom prst="rect">
          <a:avLst/>
        </a:prstGeom>
        <a:noFill/>
        <a:ln cmpd="thickThin">
          <a:solidFill>
            <a:srgbClr val="FFCC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0.02666</cdr:x>
      <cdr:y>0.04057</cdr:y>
    </cdr:from>
    <cdr:to>
      <cdr:x>0.1967</cdr:x>
      <cdr:y>0.12729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83667" y="116845"/>
          <a:ext cx="533619" cy="24974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altLang="ja-JP" sz="1000">
              <a:solidFill>
                <a:srgbClr val="00B050"/>
              </a:solidFill>
            </a:rPr>
            <a:t>kg-CO</a:t>
          </a:r>
          <a:r>
            <a:rPr lang="en-US" altLang="ja-JP" sz="1000" baseline="-25000">
              <a:solidFill>
                <a:srgbClr val="00B050"/>
              </a:solidFill>
            </a:rPr>
            <a:t>2</a:t>
          </a:r>
          <a:endParaRPr lang="ja-JP" altLang="en-US" sz="1000" baseline="-25000">
            <a:solidFill>
              <a:srgbClr val="00B050"/>
            </a:solidFill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0.04452</cdr:x>
      <cdr:y>0.04057</cdr:y>
    </cdr:from>
    <cdr:to>
      <cdr:x>0.11805</cdr:x>
      <cdr:y>0.13452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144230" y="116845"/>
          <a:ext cx="238237" cy="2705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1000">
              <a:solidFill>
                <a:srgbClr val="00B050"/>
              </a:solidFill>
            </a:rPr>
            <a:t>円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:P45"/>
  <sheetViews>
    <sheetView view="pageBreakPreview" zoomScaleNormal="100" zoomScaleSheetLayoutView="100" workbookViewId="0">
      <selection activeCell="C35" sqref="C35:L35"/>
    </sheetView>
  </sheetViews>
  <sheetFormatPr defaultRowHeight="13.5"/>
  <cols>
    <col min="1" max="1" width="0.875" customWidth="1"/>
    <col min="2" max="2" width="3.875" customWidth="1"/>
    <col min="3" max="3" width="4.375" customWidth="1"/>
    <col min="13" max="13" width="0.875" customWidth="1"/>
  </cols>
  <sheetData>
    <row r="1" spans="2:12" ht="5.25" customHeight="1"/>
    <row r="2" spans="2:12" ht="40.5" customHeight="1">
      <c r="B2" s="254" t="s">
        <v>192</v>
      </c>
      <c r="C2" s="254"/>
      <c r="D2" s="254"/>
      <c r="E2" s="254"/>
      <c r="F2" s="254"/>
      <c r="G2" s="254"/>
      <c r="H2" s="254"/>
      <c r="I2" s="254"/>
      <c r="J2" s="254"/>
      <c r="K2" s="254"/>
      <c r="L2" s="254"/>
    </row>
    <row r="3" spans="2:12" ht="27" customHeight="1">
      <c r="B3" s="254" t="s">
        <v>193</v>
      </c>
      <c r="C3" s="254"/>
      <c r="D3" s="254"/>
      <c r="E3" s="254"/>
      <c r="F3" s="254"/>
      <c r="G3" s="254"/>
      <c r="H3" s="254"/>
      <c r="I3" s="254"/>
      <c r="J3" s="254"/>
      <c r="K3" s="254"/>
      <c r="L3" s="254"/>
    </row>
    <row r="4" spans="2:12" ht="6" customHeight="1">
      <c r="B4" s="194"/>
      <c r="C4" s="194"/>
      <c r="D4" s="194"/>
      <c r="E4" s="194"/>
      <c r="F4" s="194"/>
      <c r="G4" s="194"/>
      <c r="H4" s="194"/>
      <c r="I4" s="194"/>
      <c r="J4" s="194"/>
      <c r="K4" s="194"/>
      <c r="L4" s="194"/>
    </row>
    <row r="5" spans="2:12" ht="20.25" customHeight="1">
      <c r="B5" s="158" t="s">
        <v>159</v>
      </c>
      <c r="C5" s="194"/>
      <c r="D5" s="194"/>
      <c r="E5" s="194"/>
      <c r="F5" s="194"/>
      <c r="G5" s="194"/>
      <c r="H5" s="194"/>
      <c r="I5" s="194"/>
      <c r="J5" s="194"/>
      <c r="K5" s="194"/>
      <c r="L5" s="194"/>
    </row>
    <row r="6" spans="2:12" ht="27" customHeight="1" thickBot="1">
      <c r="B6" s="194"/>
      <c r="C6" s="194"/>
      <c r="D6" s="255" t="s">
        <v>157</v>
      </c>
      <c r="E6" s="255"/>
      <c r="F6" s="257"/>
      <c r="G6" s="257"/>
      <c r="H6" s="257"/>
      <c r="I6" s="257"/>
      <c r="J6" s="257"/>
      <c r="K6" s="257"/>
      <c r="L6" s="194"/>
    </row>
    <row r="7" spans="2:12" ht="27" customHeight="1" thickBot="1">
      <c r="B7" s="194"/>
      <c r="C7" s="194"/>
      <c r="D7" s="255" t="s">
        <v>158</v>
      </c>
      <c r="E7" s="255"/>
      <c r="F7" s="256" t="s">
        <v>217</v>
      </c>
      <c r="G7" s="256"/>
      <c r="H7" s="256"/>
      <c r="I7" s="256"/>
      <c r="J7" s="256"/>
      <c r="K7" s="256"/>
      <c r="L7" s="194"/>
    </row>
    <row r="8" spans="2:12">
      <c r="B8" s="157"/>
      <c r="C8" s="157"/>
      <c r="D8" s="157"/>
      <c r="E8" s="157"/>
      <c r="F8" s="157"/>
      <c r="G8" s="157"/>
      <c r="H8" s="157"/>
      <c r="I8" s="157"/>
      <c r="J8" s="157"/>
      <c r="K8" s="157"/>
      <c r="L8" s="157"/>
    </row>
    <row r="9" spans="2:12" ht="14.25">
      <c r="B9" s="158" t="s">
        <v>134</v>
      </c>
      <c r="C9" s="157"/>
      <c r="D9" s="157"/>
      <c r="E9" s="157"/>
      <c r="F9" s="157"/>
      <c r="G9" s="157"/>
      <c r="H9" s="157"/>
      <c r="I9" s="157"/>
      <c r="J9" s="157"/>
      <c r="K9" s="157"/>
      <c r="L9" s="157"/>
    </row>
    <row r="10" spans="2:12">
      <c r="B10" s="157"/>
      <c r="C10" s="157" t="s">
        <v>56</v>
      </c>
      <c r="D10" s="157"/>
      <c r="E10" s="157"/>
      <c r="F10" s="157"/>
      <c r="G10" s="157"/>
      <c r="H10" s="157"/>
      <c r="I10" s="157"/>
      <c r="J10" s="157"/>
      <c r="K10" s="157"/>
      <c r="L10" s="157"/>
    </row>
    <row r="11" spans="2:12">
      <c r="B11" s="157"/>
      <c r="C11" s="157" t="s">
        <v>57</v>
      </c>
      <c r="D11" s="157"/>
      <c r="E11" s="157"/>
      <c r="F11" s="157"/>
      <c r="G11" s="157"/>
      <c r="H11" s="157"/>
      <c r="I11" s="157"/>
      <c r="J11" s="157"/>
      <c r="K11" s="157"/>
      <c r="L11" s="157"/>
    </row>
    <row r="12" spans="2:12">
      <c r="B12" s="157"/>
      <c r="C12" s="157" t="s">
        <v>58</v>
      </c>
      <c r="D12" s="157"/>
      <c r="E12" s="157"/>
      <c r="F12" s="157"/>
      <c r="G12" s="157"/>
      <c r="H12" s="157"/>
      <c r="I12" s="157"/>
      <c r="J12" s="157"/>
      <c r="K12" s="157"/>
      <c r="L12" s="157"/>
    </row>
    <row r="13" spans="2:12">
      <c r="B13" s="157"/>
      <c r="C13" s="157" t="s">
        <v>202</v>
      </c>
      <c r="D13" s="157"/>
      <c r="E13" s="157"/>
      <c r="F13" s="157"/>
      <c r="G13" s="157"/>
      <c r="H13" s="157"/>
      <c r="I13" s="157"/>
      <c r="J13" s="157"/>
      <c r="K13" s="157"/>
      <c r="L13" s="157"/>
    </row>
    <row r="14" spans="2:12" ht="14.25">
      <c r="B14" s="158"/>
      <c r="C14" s="157" t="s">
        <v>59</v>
      </c>
      <c r="D14" s="157"/>
      <c r="E14" s="157"/>
      <c r="F14" s="157"/>
      <c r="G14" s="157"/>
      <c r="H14" s="157"/>
      <c r="I14" s="157"/>
      <c r="J14" s="157"/>
      <c r="K14" s="157"/>
      <c r="L14" s="157"/>
    </row>
    <row r="15" spans="2:12" ht="14.25">
      <c r="B15" s="158"/>
      <c r="C15" s="157"/>
      <c r="D15" s="157"/>
      <c r="E15" s="157"/>
      <c r="F15" s="157"/>
      <c r="G15" s="157"/>
      <c r="H15" s="157"/>
      <c r="I15" s="157"/>
      <c r="J15" s="157"/>
      <c r="K15" s="157"/>
      <c r="L15" s="157"/>
    </row>
    <row r="16" spans="2:12" ht="14.25">
      <c r="B16" s="158" t="s">
        <v>60</v>
      </c>
      <c r="C16" s="157"/>
      <c r="D16" s="157"/>
      <c r="E16" s="157"/>
      <c r="F16" s="157"/>
      <c r="G16" s="157"/>
      <c r="H16" s="157"/>
      <c r="I16" s="157"/>
      <c r="J16" s="157"/>
      <c r="K16" s="157"/>
      <c r="L16" s="157"/>
    </row>
    <row r="17" spans="2:12">
      <c r="B17" s="239">
        <v>1</v>
      </c>
      <c r="C17" s="240" t="s">
        <v>61</v>
      </c>
      <c r="D17" s="147"/>
      <c r="E17" s="147"/>
      <c r="F17" s="147"/>
      <c r="G17" s="147"/>
      <c r="H17" s="147"/>
      <c r="I17" s="147"/>
      <c r="J17" s="147"/>
      <c r="K17" s="147"/>
      <c r="L17" s="147"/>
    </row>
    <row r="18" spans="2:12">
      <c r="B18" s="157"/>
      <c r="C18" s="157" t="s">
        <v>204</v>
      </c>
      <c r="D18" s="157"/>
      <c r="E18" s="157"/>
      <c r="F18" s="157"/>
      <c r="G18" s="157"/>
      <c r="H18" s="157"/>
      <c r="I18" s="157"/>
      <c r="J18" s="157"/>
      <c r="K18" s="157"/>
      <c r="L18" s="157"/>
    </row>
    <row r="19" spans="2:12">
      <c r="B19" s="157"/>
      <c r="C19" s="159" t="s">
        <v>71</v>
      </c>
      <c r="D19" s="157"/>
      <c r="E19" s="157"/>
      <c r="F19" s="157"/>
      <c r="G19" s="157"/>
      <c r="H19" s="157"/>
      <c r="I19" s="157"/>
      <c r="J19" s="157"/>
      <c r="K19" s="157"/>
      <c r="L19" s="157"/>
    </row>
    <row r="20" spans="2:12">
      <c r="B20" s="157"/>
      <c r="C20" s="258" t="s">
        <v>72</v>
      </c>
      <c r="D20" s="259"/>
      <c r="E20" s="259"/>
      <c r="F20" s="259"/>
      <c r="G20" s="259"/>
      <c r="H20" s="259"/>
      <c r="I20" s="259"/>
      <c r="J20" s="259"/>
      <c r="K20" s="259"/>
      <c r="L20" s="259"/>
    </row>
    <row r="21" spans="2:12">
      <c r="B21" s="157"/>
      <c r="C21" s="157" t="s">
        <v>205</v>
      </c>
      <c r="D21" s="157"/>
      <c r="E21" s="157"/>
      <c r="F21" s="157"/>
      <c r="G21" s="157"/>
      <c r="H21" s="157"/>
      <c r="I21" s="157"/>
      <c r="J21" s="157"/>
      <c r="K21" s="157"/>
      <c r="L21" s="157"/>
    </row>
    <row r="22" spans="2:12">
      <c r="B22" s="157"/>
      <c r="C22" s="157"/>
      <c r="D22" s="157"/>
      <c r="E22" s="157"/>
      <c r="F22" s="157"/>
      <c r="G22" s="157"/>
      <c r="H22" s="157"/>
      <c r="I22" s="157"/>
      <c r="J22" s="157"/>
      <c r="K22" s="157"/>
      <c r="L22" s="157"/>
    </row>
    <row r="23" spans="2:12">
      <c r="B23" s="239">
        <v>2</v>
      </c>
      <c r="C23" s="240" t="s">
        <v>62</v>
      </c>
      <c r="D23" s="147"/>
      <c r="E23" s="149"/>
      <c r="F23" s="148"/>
      <c r="G23" s="147"/>
      <c r="H23" s="147"/>
      <c r="I23" s="147" t="s">
        <v>63</v>
      </c>
      <c r="J23" s="253" t="s">
        <v>212</v>
      </c>
      <c r="K23" s="253"/>
      <c r="L23" s="253"/>
    </row>
    <row r="24" spans="2:12">
      <c r="B24" s="157"/>
      <c r="C24" s="157" t="s">
        <v>191</v>
      </c>
      <c r="D24" s="157"/>
      <c r="E24" s="157"/>
      <c r="F24" s="157"/>
      <c r="G24" s="157"/>
      <c r="H24" s="157"/>
      <c r="I24" s="157"/>
      <c r="J24" s="157"/>
      <c r="K24" s="157"/>
      <c r="L24" s="157"/>
    </row>
    <row r="25" spans="2:12">
      <c r="B25" s="157"/>
      <c r="C25" s="260" t="s">
        <v>215</v>
      </c>
      <c r="D25" s="259"/>
      <c r="E25" s="259"/>
      <c r="F25" s="259"/>
      <c r="G25" s="259"/>
      <c r="H25" s="259"/>
      <c r="I25" s="259"/>
      <c r="J25" s="259"/>
      <c r="K25" s="259"/>
      <c r="L25" s="259"/>
    </row>
    <row r="26" spans="2:12">
      <c r="B26" s="157"/>
      <c r="C26" s="157"/>
      <c r="D26" s="157"/>
      <c r="E26" s="157"/>
      <c r="F26" s="157"/>
      <c r="G26" s="157"/>
      <c r="H26" s="157"/>
      <c r="I26" s="157"/>
      <c r="J26" s="157"/>
      <c r="K26" s="157"/>
      <c r="L26" s="157"/>
    </row>
    <row r="27" spans="2:12">
      <c r="B27" s="239">
        <v>3</v>
      </c>
      <c r="C27" s="240" t="s">
        <v>66</v>
      </c>
      <c r="D27" s="147"/>
      <c r="E27" s="149"/>
      <c r="F27" s="148"/>
      <c r="G27" s="147"/>
      <c r="H27" s="147"/>
      <c r="I27" s="147" t="s">
        <v>63</v>
      </c>
      <c r="J27" s="252" t="s">
        <v>213</v>
      </c>
      <c r="K27" s="253"/>
      <c r="L27" s="253"/>
    </row>
    <row r="28" spans="2:12">
      <c r="B28" s="157"/>
      <c r="C28" s="157" t="s">
        <v>67</v>
      </c>
      <c r="D28" s="157"/>
      <c r="E28" s="157"/>
      <c r="F28" s="157"/>
      <c r="G28" s="157"/>
      <c r="H28" s="157"/>
      <c r="I28" s="157"/>
      <c r="J28" s="157"/>
      <c r="K28" s="157"/>
      <c r="L28" s="157"/>
    </row>
    <row r="29" spans="2:12">
      <c r="B29" s="157"/>
      <c r="C29" s="157" t="s">
        <v>64</v>
      </c>
      <c r="D29" s="157"/>
      <c r="E29" s="157"/>
      <c r="F29" s="157"/>
      <c r="G29" s="157"/>
      <c r="H29" s="157"/>
      <c r="I29" s="157"/>
      <c r="J29" s="157"/>
      <c r="K29" s="157"/>
      <c r="L29" s="157"/>
    </row>
    <row r="30" spans="2:12">
      <c r="B30" s="157"/>
      <c r="C30" s="260" t="s">
        <v>216</v>
      </c>
      <c r="D30" s="259"/>
      <c r="E30" s="259"/>
      <c r="F30" s="259"/>
      <c r="G30" s="259"/>
      <c r="H30" s="259"/>
      <c r="I30" s="259"/>
      <c r="J30" s="259"/>
      <c r="K30" s="259"/>
      <c r="L30" s="259"/>
    </row>
    <row r="31" spans="2:12">
      <c r="B31" s="157"/>
      <c r="C31" s="157"/>
      <c r="D31" s="157"/>
      <c r="E31" s="157"/>
      <c r="F31" s="157"/>
      <c r="G31" s="157"/>
      <c r="H31" s="157"/>
      <c r="I31" s="157"/>
      <c r="J31" s="157"/>
      <c r="K31" s="157"/>
      <c r="L31" s="157"/>
    </row>
    <row r="32" spans="2:12">
      <c r="B32" s="239">
        <v>4</v>
      </c>
      <c r="C32" s="240" t="s">
        <v>65</v>
      </c>
      <c r="D32" s="147"/>
      <c r="E32" s="149"/>
      <c r="F32" s="148"/>
      <c r="G32" s="147"/>
      <c r="H32" s="147"/>
      <c r="I32" s="147" t="s">
        <v>63</v>
      </c>
      <c r="J32" s="252" t="s">
        <v>214</v>
      </c>
      <c r="K32" s="253"/>
      <c r="L32" s="253"/>
    </row>
    <row r="33" spans="2:16">
      <c r="B33" s="157"/>
      <c r="C33" s="157" t="s">
        <v>68</v>
      </c>
      <c r="D33" s="157"/>
      <c r="E33" s="157"/>
      <c r="F33" s="157"/>
      <c r="G33" s="157"/>
      <c r="H33" s="157"/>
      <c r="I33" s="157"/>
      <c r="J33" s="157"/>
      <c r="K33" s="157"/>
      <c r="L33" s="157"/>
    </row>
    <row r="34" spans="2:16">
      <c r="B34" s="157"/>
      <c r="C34" s="260" t="s">
        <v>216</v>
      </c>
      <c r="D34" s="259"/>
      <c r="E34" s="259"/>
      <c r="F34" s="259"/>
      <c r="G34" s="259"/>
      <c r="H34" s="259"/>
      <c r="I34" s="259"/>
      <c r="J34" s="259"/>
      <c r="K34" s="259"/>
      <c r="L34" s="259"/>
      <c r="P34" s="241"/>
    </row>
    <row r="35" spans="2:16">
      <c r="B35" s="157"/>
      <c r="C35" s="260" t="s">
        <v>69</v>
      </c>
      <c r="D35" s="259"/>
      <c r="E35" s="259"/>
      <c r="F35" s="259"/>
      <c r="G35" s="259"/>
      <c r="H35" s="259"/>
      <c r="I35" s="259"/>
      <c r="J35" s="259"/>
      <c r="K35" s="259"/>
      <c r="L35" s="259"/>
    </row>
    <row r="36" spans="2:16" ht="4.5" customHeight="1">
      <c r="B36" s="157"/>
      <c r="C36" s="157"/>
      <c r="D36" s="157"/>
      <c r="E36" s="157"/>
      <c r="F36" s="157"/>
      <c r="G36" s="157"/>
      <c r="H36" s="157"/>
      <c r="I36" s="157"/>
      <c r="J36" s="157"/>
      <c r="K36" s="157"/>
      <c r="L36" s="157"/>
    </row>
    <row r="37" spans="2:16">
      <c r="B37" s="157"/>
      <c r="C37" s="157"/>
      <c r="D37" s="157"/>
      <c r="E37" s="157"/>
      <c r="F37" s="157"/>
      <c r="G37" s="157"/>
      <c r="H37" s="157"/>
      <c r="I37" s="157"/>
      <c r="J37" s="157"/>
      <c r="K37" s="157"/>
      <c r="L37" s="157"/>
    </row>
    <row r="38" spans="2:16">
      <c r="B38" s="157"/>
      <c r="C38" s="157"/>
      <c r="D38" s="157"/>
      <c r="E38" s="157"/>
      <c r="F38" s="157"/>
      <c r="G38" s="157"/>
      <c r="H38" s="157"/>
      <c r="I38" s="157"/>
      <c r="J38" s="157"/>
      <c r="K38" s="157"/>
      <c r="L38" s="157"/>
    </row>
    <row r="39" spans="2:16">
      <c r="B39" s="157"/>
      <c r="C39" s="157"/>
      <c r="D39" s="157"/>
      <c r="E39" s="157"/>
      <c r="F39" s="157"/>
      <c r="G39" s="157"/>
      <c r="H39" s="157"/>
      <c r="I39" s="157"/>
      <c r="J39" s="157"/>
      <c r="K39" s="157"/>
      <c r="L39" s="157"/>
    </row>
    <row r="40" spans="2:16">
      <c r="B40" s="157"/>
      <c r="C40" s="157"/>
      <c r="D40" s="157"/>
      <c r="E40" s="157"/>
      <c r="F40" s="157"/>
      <c r="G40" s="157"/>
      <c r="H40" s="157"/>
      <c r="I40" s="157"/>
      <c r="J40" s="157"/>
      <c r="K40" s="157"/>
      <c r="L40" s="157"/>
    </row>
    <row r="41" spans="2:16">
      <c r="B41" s="157"/>
      <c r="C41" s="157"/>
      <c r="D41" s="157"/>
      <c r="E41" s="157"/>
      <c r="F41" s="157"/>
      <c r="G41" s="157"/>
      <c r="H41" s="157"/>
      <c r="I41" s="157"/>
      <c r="J41" s="157"/>
      <c r="K41" s="157"/>
      <c r="L41" s="157"/>
    </row>
    <row r="42" spans="2:16">
      <c r="B42" s="157"/>
      <c r="C42" s="157"/>
      <c r="D42" s="157"/>
      <c r="E42" s="157"/>
      <c r="F42" s="157"/>
      <c r="G42" s="157"/>
      <c r="H42" s="157"/>
      <c r="I42" s="157"/>
      <c r="J42" s="157"/>
      <c r="K42" s="157"/>
      <c r="L42" s="157"/>
    </row>
    <row r="43" spans="2:16" ht="14.25">
      <c r="B43" s="158" t="s">
        <v>70</v>
      </c>
      <c r="C43" s="157"/>
      <c r="D43" s="157"/>
      <c r="E43" s="157"/>
      <c r="F43" s="157"/>
      <c r="G43" s="157"/>
      <c r="H43" s="157"/>
      <c r="I43" s="157" t="s">
        <v>63</v>
      </c>
      <c r="J43" s="251" t="s">
        <v>156</v>
      </c>
      <c r="K43" s="251"/>
      <c r="L43" s="251"/>
    </row>
    <row r="44" spans="2:16">
      <c r="B44" s="157"/>
      <c r="C44" s="157" t="s">
        <v>195</v>
      </c>
      <c r="D44" s="157"/>
      <c r="E44" s="157"/>
      <c r="F44" s="157"/>
      <c r="G44" s="157"/>
      <c r="H44" s="157"/>
      <c r="I44" s="157"/>
      <c r="J44" s="157"/>
      <c r="K44" s="157"/>
      <c r="L44" s="157"/>
    </row>
    <row r="45" spans="2:16" ht="5.25" customHeight="1"/>
  </sheetData>
  <mergeCells count="15">
    <mergeCell ref="J43:L43"/>
    <mergeCell ref="J32:L32"/>
    <mergeCell ref="J27:L27"/>
    <mergeCell ref="J23:L23"/>
    <mergeCell ref="B2:L2"/>
    <mergeCell ref="B3:L3"/>
    <mergeCell ref="D6:E6"/>
    <mergeCell ref="D7:E7"/>
    <mergeCell ref="F7:K7"/>
    <mergeCell ref="F6:K6"/>
    <mergeCell ref="C20:L20"/>
    <mergeCell ref="C25:L25"/>
    <mergeCell ref="C30:L30"/>
    <mergeCell ref="C34:L34"/>
    <mergeCell ref="C35:L35"/>
  </mergeCells>
  <phoneticPr fontId="1"/>
  <hyperlinks>
    <hyperlink ref="J43" location="ライフスタイルチェック25!A1" display="ライフスタイルチェック25　へ" xr:uid="{00000000-0004-0000-0000-000000000000}"/>
    <hyperlink ref="J23:L23" location="入力シート!A1" display="入力シート!A1" xr:uid="{00000000-0004-0000-0000-000001000000}"/>
    <hyperlink ref="J27:L27" location="'エコ診断（3ヶ月）'!A1" display="'エコ診断（3ヶ月）'!A1" xr:uid="{00000000-0004-0000-0000-000002000000}"/>
    <hyperlink ref="J32:L32" location="'エコ診断（1年）'!A1" display="'エコ診断（1年）'!A1" xr:uid="{00000000-0004-0000-0000-000003000000}"/>
  </hyperlink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U71"/>
  <sheetViews>
    <sheetView tabSelected="1" view="pageBreakPreview" zoomScale="85" zoomScaleNormal="85" zoomScaleSheetLayoutView="85" workbookViewId="0">
      <selection activeCell="M11" activeCellId="1" sqref="G9 M11"/>
    </sheetView>
  </sheetViews>
  <sheetFormatPr defaultColWidth="8.625" defaultRowHeight="18" customHeight="1"/>
  <cols>
    <col min="1" max="1" width="0.875" style="6" customWidth="1"/>
    <col min="2" max="2" width="3.625" style="6" customWidth="1"/>
    <col min="3" max="3" width="12.625" style="6" customWidth="1"/>
    <col min="4" max="4" width="4.625" style="6" customWidth="1"/>
    <col min="5" max="16" width="8.125" style="6" customWidth="1"/>
    <col min="17" max="17" width="8.625" style="6" customWidth="1"/>
    <col min="18" max="18" width="4.625" style="6" customWidth="1"/>
    <col min="19" max="19" width="9.625" style="6" customWidth="1"/>
    <col min="20" max="20" width="3.625" style="6" customWidth="1"/>
    <col min="21" max="21" width="0.875" style="6" customWidth="1"/>
    <col min="22" max="16384" width="8.625" style="6"/>
  </cols>
  <sheetData>
    <row r="1" spans="1:21" ht="5.0999999999999996" customHeight="1" thickBot="1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</row>
    <row r="2" spans="1:21" ht="38.1" customHeight="1" thickBot="1">
      <c r="A2" s="9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91"/>
      <c r="S2" s="190" t="s">
        <v>147</v>
      </c>
      <c r="T2" s="1"/>
      <c r="U2" s="9"/>
    </row>
    <row r="3" spans="1:21" ht="20.100000000000001" customHeight="1">
      <c r="A3" s="9"/>
      <c r="B3" s="1"/>
      <c r="C3" s="14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80" t="s">
        <v>206</v>
      </c>
      <c r="T3" s="1"/>
      <c r="U3" s="9"/>
    </row>
    <row r="4" spans="1:21" ht="18" customHeight="1" thickBot="1">
      <c r="A4" s="9"/>
      <c r="B4" s="1"/>
      <c r="C4" s="277" t="s">
        <v>22</v>
      </c>
      <c r="D4" s="277"/>
      <c r="E4" s="272" t="s">
        <v>208</v>
      </c>
      <c r="F4" s="267"/>
      <c r="G4" s="267"/>
      <c r="H4" s="267"/>
      <c r="I4" s="267"/>
      <c r="J4" s="267"/>
      <c r="K4" s="267"/>
      <c r="L4" s="267"/>
      <c r="M4" s="267"/>
      <c r="N4" s="267"/>
      <c r="O4" s="267"/>
      <c r="P4" s="268"/>
      <c r="Q4" s="275" t="s">
        <v>199</v>
      </c>
      <c r="R4" s="275"/>
      <c r="S4" s="275" t="s">
        <v>207</v>
      </c>
      <c r="T4" s="1"/>
      <c r="U4" s="9"/>
    </row>
    <row r="5" spans="1:21" ht="18" customHeight="1" thickBot="1">
      <c r="A5" s="9"/>
      <c r="B5" s="1"/>
      <c r="C5" s="277"/>
      <c r="D5" s="278"/>
      <c r="E5" s="249">
        <v>4</v>
      </c>
      <c r="F5" s="248">
        <f>IF(E5+1&gt;12,E5+1-12,E5+1)</f>
        <v>5</v>
      </c>
      <c r="G5" s="126">
        <f t="shared" ref="G5:P5" si="0">IF(F5+1&gt;12,F5+1-12,F5+1)</f>
        <v>6</v>
      </c>
      <c r="H5" s="126">
        <f t="shared" si="0"/>
        <v>7</v>
      </c>
      <c r="I5" s="126">
        <f t="shared" si="0"/>
        <v>8</v>
      </c>
      <c r="J5" s="126">
        <f t="shared" si="0"/>
        <v>9</v>
      </c>
      <c r="K5" s="126">
        <f t="shared" si="0"/>
        <v>10</v>
      </c>
      <c r="L5" s="126">
        <f t="shared" si="0"/>
        <v>11</v>
      </c>
      <c r="M5" s="126">
        <f t="shared" si="0"/>
        <v>12</v>
      </c>
      <c r="N5" s="126">
        <f t="shared" si="0"/>
        <v>1</v>
      </c>
      <c r="O5" s="126">
        <f t="shared" si="0"/>
        <v>2</v>
      </c>
      <c r="P5" s="126">
        <f t="shared" si="0"/>
        <v>3</v>
      </c>
      <c r="Q5" s="275"/>
      <c r="R5" s="275"/>
      <c r="S5" s="276"/>
      <c r="T5" s="1"/>
      <c r="U5" s="9"/>
    </row>
    <row r="6" spans="1:21" ht="18" customHeight="1">
      <c r="A6" s="9"/>
      <c r="B6" s="1"/>
      <c r="C6" s="15" t="s">
        <v>9</v>
      </c>
      <c r="D6" s="16" t="s">
        <v>3</v>
      </c>
      <c r="E6" s="166"/>
      <c r="F6" s="167"/>
      <c r="G6" s="167"/>
      <c r="H6" s="167"/>
      <c r="I6" s="167"/>
      <c r="J6" s="167"/>
      <c r="K6" s="167"/>
      <c r="L6" s="167"/>
      <c r="M6" s="167"/>
      <c r="N6" s="167"/>
      <c r="O6" s="167"/>
      <c r="P6" s="168"/>
      <c r="Q6" s="38">
        <f t="shared" ref="Q6:Q12" si="1">SUM(E6:P6)</f>
        <v>0</v>
      </c>
      <c r="R6" s="39" t="s">
        <v>3</v>
      </c>
      <c r="S6" s="143" t="str">
        <f t="shared" ref="S6:S12" si="2">IFERROR((Q6-Q41)/Q41,"")</f>
        <v/>
      </c>
      <c r="T6" s="1"/>
      <c r="U6" s="9"/>
    </row>
    <row r="7" spans="1:21" ht="18" customHeight="1">
      <c r="A7" s="9"/>
      <c r="B7" s="1"/>
      <c r="C7" s="17" t="s">
        <v>0</v>
      </c>
      <c r="D7" s="18" t="s">
        <v>23</v>
      </c>
      <c r="E7" s="169"/>
      <c r="F7" s="170"/>
      <c r="G7" s="170"/>
      <c r="H7" s="170"/>
      <c r="I7" s="170"/>
      <c r="J7" s="170"/>
      <c r="K7" s="170"/>
      <c r="L7" s="170"/>
      <c r="M7" s="170"/>
      <c r="N7" s="170"/>
      <c r="O7" s="170"/>
      <c r="P7" s="171"/>
      <c r="Q7" s="40">
        <f t="shared" si="1"/>
        <v>0</v>
      </c>
      <c r="R7" s="41" t="s">
        <v>23</v>
      </c>
      <c r="S7" s="144" t="str">
        <f t="shared" si="2"/>
        <v/>
      </c>
      <c r="T7" s="1"/>
      <c r="U7" s="9"/>
    </row>
    <row r="8" spans="1:21" ht="18" customHeight="1">
      <c r="A8" s="9"/>
      <c r="B8" s="1"/>
      <c r="C8" s="17" t="s">
        <v>13</v>
      </c>
      <c r="D8" s="18" t="s">
        <v>23</v>
      </c>
      <c r="E8" s="169"/>
      <c r="F8" s="170"/>
      <c r="G8" s="170"/>
      <c r="H8" s="170"/>
      <c r="I8" s="170"/>
      <c r="J8" s="170"/>
      <c r="K8" s="170"/>
      <c r="L8" s="170"/>
      <c r="M8" s="170"/>
      <c r="N8" s="170"/>
      <c r="O8" s="170"/>
      <c r="P8" s="171"/>
      <c r="Q8" s="40">
        <f t="shared" si="1"/>
        <v>0</v>
      </c>
      <c r="R8" s="41" t="s">
        <v>23</v>
      </c>
      <c r="S8" s="144" t="str">
        <f t="shared" si="2"/>
        <v/>
      </c>
      <c r="T8" s="1"/>
      <c r="U8" s="9"/>
    </row>
    <row r="9" spans="1:21" ht="18" customHeight="1">
      <c r="A9" s="9"/>
      <c r="B9" s="1"/>
      <c r="C9" s="17" t="s">
        <v>18</v>
      </c>
      <c r="D9" s="18" t="s">
        <v>23</v>
      </c>
      <c r="E9" s="169"/>
      <c r="F9" s="170"/>
      <c r="G9" s="170"/>
      <c r="H9" s="170"/>
      <c r="I9" s="170"/>
      <c r="J9" s="170"/>
      <c r="K9" s="170"/>
      <c r="L9" s="170"/>
      <c r="M9" s="170"/>
      <c r="N9" s="170"/>
      <c r="O9" s="170"/>
      <c r="P9" s="171"/>
      <c r="Q9" s="40">
        <f t="shared" si="1"/>
        <v>0</v>
      </c>
      <c r="R9" s="41" t="s">
        <v>23</v>
      </c>
      <c r="S9" s="144" t="str">
        <f t="shared" si="2"/>
        <v/>
      </c>
      <c r="T9" s="1"/>
      <c r="U9" s="9"/>
    </row>
    <row r="10" spans="1:21" ht="18" customHeight="1">
      <c r="A10" s="9"/>
      <c r="B10" s="1"/>
      <c r="C10" s="17" t="s">
        <v>1</v>
      </c>
      <c r="D10" s="19" t="s">
        <v>5</v>
      </c>
      <c r="E10" s="169"/>
      <c r="F10" s="170"/>
      <c r="G10" s="170"/>
      <c r="H10" s="170"/>
      <c r="I10" s="170"/>
      <c r="J10" s="170"/>
      <c r="K10" s="170"/>
      <c r="L10" s="170"/>
      <c r="M10" s="170"/>
      <c r="N10" s="170"/>
      <c r="O10" s="170"/>
      <c r="P10" s="171"/>
      <c r="Q10" s="40">
        <f t="shared" si="1"/>
        <v>0</v>
      </c>
      <c r="R10" s="42" t="s">
        <v>5</v>
      </c>
      <c r="S10" s="144" t="str">
        <f t="shared" si="2"/>
        <v/>
      </c>
      <c r="T10" s="1"/>
      <c r="U10" s="9"/>
    </row>
    <row r="11" spans="1:21" ht="18" customHeight="1">
      <c r="A11" s="9"/>
      <c r="B11" s="1"/>
      <c r="C11" s="17" t="s">
        <v>12</v>
      </c>
      <c r="D11" s="19" t="s">
        <v>5</v>
      </c>
      <c r="E11" s="169"/>
      <c r="F11" s="170"/>
      <c r="G11" s="170"/>
      <c r="H11" s="170"/>
      <c r="I11" s="170"/>
      <c r="J11" s="170"/>
      <c r="K11" s="170"/>
      <c r="L11" s="170"/>
      <c r="M11" s="170"/>
      <c r="N11" s="170"/>
      <c r="O11" s="170"/>
      <c r="P11" s="171"/>
      <c r="Q11" s="40">
        <f t="shared" si="1"/>
        <v>0</v>
      </c>
      <c r="R11" s="42" t="s">
        <v>5</v>
      </c>
      <c r="S11" s="144" t="str">
        <f t="shared" si="2"/>
        <v/>
      </c>
      <c r="T11" s="1"/>
      <c r="U11" s="9"/>
    </row>
    <row r="12" spans="1:21" ht="18" customHeight="1" thickBot="1">
      <c r="A12" s="9"/>
      <c r="B12" s="1"/>
      <c r="C12" s="20" t="s">
        <v>11</v>
      </c>
      <c r="D12" s="21" t="s">
        <v>5</v>
      </c>
      <c r="E12" s="172"/>
      <c r="F12" s="173"/>
      <c r="G12" s="173"/>
      <c r="H12" s="173"/>
      <c r="I12" s="173"/>
      <c r="J12" s="173"/>
      <c r="K12" s="173"/>
      <c r="L12" s="173"/>
      <c r="M12" s="173"/>
      <c r="N12" s="173"/>
      <c r="O12" s="173"/>
      <c r="P12" s="174"/>
      <c r="Q12" s="43">
        <f t="shared" si="1"/>
        <v>0</v>
      </c>
      <c r="R12" s="44" t="s">
        <v>5</v>
      </c>
      <c r="S12" s="145" t="str">
        <f t="shared" si="2"/>
        <v/>
      </c>
      <c r="T12" s="1"/>
      <c r="U12" s="9"/>
    </row>
    <row r="13" spans="1:21" ht="18" customHeight="1">
      <c r="A13" s="9"/>
      <c r="B13" s="1"/>
      <c r="C13" s="1"/>
      <c r="D13" s="2"/>
      <c r="E13" s="142" t="str">
        <f>IF(SUM(E6:E12)&gt;0,1,"")</f>
        <v/>
      </c>
      <c r="F13" s="142" t="str">
        <f>IF(SUM(F6:F12)&gt;0,2,"")</f>
        <v/>
      </c>
      <c r="G13" s="142" t="str">
        <f>IF(SUM(G6:G12)&gt;0,3,"")</f>
        <v/>
      </c>
      <c r="H13" s="142" t="str">
        <f>IF(SUM(H6:H12)&gt;0,4,"")</f>
        <v/>
      </c>
      <c r="I13" s="142" t="str">
        <f>IF(SUM(I6:I12)&gt;0,5,"")</f>
        <v/>
      </c>
      <c r="J13" s="142" t="str">
        <f>IF(SUM(J6:J12)&gt;0,6,"")</f>
        <v/>
      </c>
      <c r="K13" s="142" t="str">
        <f>IF(SUM(K6:K12)&gt;0,7,"")</f>
        <v/>
      </c>
      <c r="L13" s="142" t="str">
        <f>IF(SUM(L6:L12)&gt;0,8,"")</f>
        <v/>
      </c>
      <c r="M13" s="142" t="str">
        <f>IF(SUM(M6:M12)&gt;0,9,"")</f>
        <v/>
      </c>
      <c r="N13" s="142" t="str">
        <f>IF(SUM(N6:N12)&gt;0,10,"")</f>
        <v/>
      </c>
      <c r="O13" s="142" t="str">
        <f>IF(SUM(O6:O12)&gt;0,11,"")</f>
        <v/>
      </c>
      <c r="P13" s="142" t="str">
        <f>IF(SUM(P6:P12)&gt;0,12,"")</f>
        <v/>
      </c>
      <c r="Q13" s="3"/>
      <c r="R13" s="5"/>
      <c r="S13" s="8"/>
      <c r="T13" s="1"/>
      <c r="U13" s="9"/>
    </row>
    <row r="14" spans="1:21" ht="18" customHeight="1">
      <c r="A14" s="9"/>
      <c r="B14" s="1"/>
      <c r="C14" s="274" t="s">
        <v>21</v>
      </c>
      <c r="D14" s="274"/>
      <c r="E14" s="266" t="s">
        <v>208</v>
      </c>
      <c r="F14" s="267"/>
      <c r="G14" s="267"/>
      <c r="H14" s="267"/>
      <c r="I14" s="267"/>
      <c r="J14" s="267"/>
      <c r="K14" s="267"/>
      <c r="L14" s="267"/>
      <c r="M14" s="267"/>
      <c r="N14" s="267"/>
      <c r="O14" s="267"/>
      <c r="P14" s="268"/>
      <c r="Q14" s="275" t="s">
        <v>199</v>
      </c>
      <c r="R14" s="275"/>
      <c r="S14" s="275" t="s">
        <v>207</v>
      </c>
      <c r="T14" s="1"/>
      <c r="U14" s="9"/>
    </row>
    <row r="15" spans="1:21" ht="18" customHeight="1" thickBot="1">
      <c r="A15" s="9"/>
      <c r="B15" s="1"/>
      <c r="C15" s="274"/>
      <c r="D15" s="274"/>
      <c r="E15" s="126">
        <f>E5</f>
        <v>4</v>
      </c>
      <c r="F15" s="126">
        <f>F5</f>
        <v>5</v>
      </c>
      <c r="G15" s="126">
        <f t="shared" ref="G15:O15" si="3">G5</f>
        <v>6</v>
      </c>
      <c r="H15" s="126">
        <f t="shared" si="3"/>
        <v>7</v>
      </c>
      <c r="I15" s="126">
        <f t="shared" si="3"/>
        <v>8</v>
      </c>
      <c r="J15" s="126">
        <f t="shared" si="3"/>
        <v>9</v>
      </c>
      <c r="K15" s="126">
        <f t="shared" si="3"/>
        <v>10</v>
      </c>
      <c r="L15" s="126">
        <f t="shared" si="3"/>
        <v>11</v>
      </c>
      <c r="M15" s="126">
        <f t="shared" si="3"/>
        <v>12</v>
      </c>
      <c r="N15" s="126">
        <f t="shared" si="3"/>
        <v>1</v>
      </c>
      <c r="O15" s="126">
        <f t="shared" si="3"/>
        <v>2</v>
      </c>
      <c r="P15" s="126">
        <f>P5</f>
        <v>3</v>
      </c>
      <c r="Q15" s="275"/>
      <c r="R15" s="275"/>
      <c r="S15" s="276"/>
      <c r="T15" s="1"/>
      <c r="U15" s="9"/>
    </row>
    <row r="16" spans="1:21" ht="18" customHeight="1">
      <c r="A16" s="9"/>
      <c r="B16" s="1"/>
      <c r="C16" s="15" t="s">
        <v>9</v>
      </c>
      <c r="D16" s="16" t="s">
        <v>4</v>
      </c>
      <c r="E16" s="166"/>
      <c r="F16" s="167"/>
      <c r="G16" s="167"/>
      <c r="H16" s="167"/>
      <c r="I16" s="167"/>
      <c r="J16" s="167"/>
      <c r="K16" s="167"/>
      <c r="L16" s="167"/>
      <c r="M16" s="167"/>
      <c r="N16" s="167"/>
      <c r="O16" s="167"/>
      <c r="P16" s="168"/>
      <c r="Q16" s="38">
        <f t="shared" ref="Q16:Q22" si="4">SUM(E16:P16)</f>
        <v>0</v>
      </c>
      <c r="R16" s="39" t="s">
        <v>4</v>
      </c>
      <c r="S16" s="143" t="str">
        <f t="shared" ref="S16:S23" si="5">IFERROR((Q16-Q51)/Q51,"")</f>
        <v/>
      </c>
      <c r="T16" s="1"/>
      <c r="U16" s="9"/>
    </row>
    <row r="17" spans="1:21" ht="18" customHeight="1">
      <c r="A17" s="9"/>
      <c r="B17" s="1"/>
      <c r="C17" s="17" t="s">
        <v>0</v>
      </c>
      <c r="D17" s="18" t="s">
        <v>4</v>
      </c>
      <c r="E17" s="169"/>
      <c r="F17" s="170"/>
      <c r="G17" s="170"/>
      <c r="H17" s="170"/>
      <c r="I17" s="170"/>
      <c r="J17" s="170"/>
      <c r="K17" s="170"/>
      <c r="L17" s="170"/>
      <c r="M17" s="170"/>
      <c r="N17" s="170"/>
      <c r="O17" s="170"/>
      <c r="P17" s="171"/>
      <c r="Q17" s="40">
        <f t="shared" si="4"/>
        <v>0</v>
      </c>
      <c r="R17" s="41" t="s">
        <v>4</v>
      </c>
      <c r="S17" s="144" t="str">
        <f t="shared" si="5"/>
        <v/>
      </c>
      <c r="T17" s="1"/>
      <c r="U17" s="9"/>
    </row>
    <row r="18" spans="1:21" ht="18" customHeight="1">
      <c r="A18" s="9"/>
      <c r="B18" s="1"/>
      <c r="C18" s="17" t="s">
        <v>13</v>
      </c>
      <c r="D18" s="18" t="s">
        <v>4</v>
      </c>
      <c r="E18" s="169"/>
      <c r="F18" s="170"/>
      <c r="G18" s="170"/>
      <c r="H18" s="170"/>
      <c r="I18" s="170"/>
      <c r="J18" s="170"/>
      <c r="K18" s="170"/>
      <c r="L18" s="170"/>
      <c r="M18" s="170"/>
      <c r="N18" s="170"/>
      <c r="O18" s="170"/>
      <c r="P18" s="171"/>
      <c r="Q18" s="40">
        <f t="shared" si="4"/>
        <v>0</v>
      </c>
      <c r="R18" s="41" t="s">
        <v>4</v>
      </c>
      <c r="S18" s="144" t="str">
        <f t="shared" si="5"/>
        <v/>
      </c>
      <c r="T18" s="1"/>
      <c r="U18" s="9"/>
    </row>
    <row r="19" spans="1:21" ht="18" customHeight="1">
      <c r="A19" s="9"/>
      <c r="B19" s="1"/>
      <c r="C19" s="17" t="s">
        <v>18</v>
      </c>
      <c r="D19" s="18" t="s">
        <v>4</v>
      </c>
      <c r="E19" s="169"/>
      <c r="F19" s="170"/>
      <c r="G19" s="170"/>
      <c r="H19" s="170"/>
      <c r="I19" s="170"/>
      <c r="J19" s="170"/>
      <c r="K19" s="170"/>
      <c r="L19" s="170"/>
      <c r="M19" s="170"/>
      <c r="N19" s="170"/>
      <c r="O19" s="170"/>
      <c r="P19" s="171"/>
      <c r="Q19" s="40">
        <f t="shared" si="4"/>
        <v>0</v>
      </c>
      <c r="R19" s="41" t="s">
        <v>4</v>
      </c>
      <c r="S19" s="144" t="str">
        <f t="shared" si="5"/>
        <v/>
      </c>
      <c r="T19" s="1"/>
      <c r="U19" s="9"/>
    </row>
    <row r="20" spans="1:21" ht="18" customHeight="1">
      <c r="A20" s="9"/>
      <c r="B20" s="1"/>
      <c r="C20" s="17" t="s">
        <v>1</v>
      </c>
      <c r="D20" s="18" t="s">
        <v>4</v>
      </c>
      <c r="E20" s="169"/>
      <c r="F20" s="170"/>
      <c r="G20" s="170"/>
      <c r="H20" s="170"/>
      <c r="I20" s="170"/>
      <c r="J20" s="170"/>
      <c r="K20" s="170"/>
      <c r="L20" s="170"/>
      <c r="M20" s="170"/>
      <c r="N20" s="170"/>
      <c r="O20" s="170"/>
      <c r="P20" s="171"/>
      <c r="Q20" s="40">
        <f t="shared" si="4"/>
        <v>0</v>
      </c>
      <c r="R20" s="41" t="s">
        <v>4</v>
      </c>
      <c r="S20" s="144" t="str">
        <f t="shared" si="5"/>
        <v/>
      </c>
      <c r="T20" s="1"/>
      <c r="U20" s="9"/>
    </row>
    <row r="21" spans="1:21" ht="18" customHeight="1">
      <c r="A21" s="9"/>
      <c r="B21" s="1"/>
      <c r="C21" s="17" t="s">
        <v>12</v>
      </c>
      <c r="D21" s="18" t="s">
        <v>4</v>
      </c>
      <c r="E21" s="169"/>
      <c r="F21" s="170"/>
      <c r="G21" s="170"/>
      <c r="H21" s="170"/>
      <c r="I21" s="170"/>
      <c r="J21" s="170"/>
      <c r="K21" s="170"/>
      <c r="L21" s="170"/>
      <c r="M21" s="170"/>
      <c r="N21" s="170"/>
      <c r="O21" s="170"/>
      <c r="P21" s="171"/>
      <c r="Q21" s="40">
        <f t="shared" si="4"/>
        <v>0</v>
      </c>
      <c r="R21" s="41" t="s">
        <v>4</v>
      </c>
      <c r="S21" s="144" t="str">
        <f t="shared" si="5"/>
        <v/>
      </c>
      <c r="T21" s="1"/>
      <c r="U21" s="9"/>
    </row>
    <row r="22" spans="1:21" ht="18" customHeight="1" thickBot="1">
      <c r="A22" s="9"/>
      <c r="B22" s="1"/>
      <c r="C22" s="20" t="s">
        <v>11</v>
      </c>
      <c r="D22" s="29" t="s">
        <v>4</v>
      </c>
      <c r="E22" s="172"/>
      <c r="F22" s="173"/>
      <c r="G22" s="173"/>
      <c r="H22" s="173"/>
      <c r="I22" s="173"/>
      <c r="J22" s="173"/>
      <c r="K22" s="173"/>
      <c r="L22" s="173"/>
      <c r="M22" s="173"/>
      <c r="N22" s="173"/>
      <c r="O22" s="173"/>
      <c r="P22" s="174"/>
      <c r="Q22" s="43">
        <f t="shared" si="4"/>
        <v>0</v>
      </c>
      <c r="R22" s="49" t="s">
        <v>4</v>
      </c>
      <c r="S22" s="145" t="str">
        <f t="shared" si="5"/>
        <v/>
      </c>
      <c r="T22" s="1"/>
      <c r="U22" s="9"/>
    </row>
    <row r="23" spans="1:21" ht="18" customHeight="1">
      <c r="A23" s="9"/>
      <c r="B23" s="1"/>
      <c r="C23" s="45" t="s">
        <v>14</v>
      </c>
      <c r="D23" s="46" t="s">
        <v>4</v>
      </c>
      <c r="E23" s="47">
        <f>SUM(E16:E22)</f>
        <v>0</v>
      </c>
      <c r="F23" s="47">
        <f t="shared" ref="F23:P23" si="6">SUM(F16:F22)</f>
        <v>0</v>
      </c>
      <c r="G23" s="47">
        <f t="shared" si="6"/>
        <v>0</v>
      </c>
      <c r="H23" s="47">
        <f t="shared" si="6"/>
        <v>0</v>
      </c>
      <c r="I23" s="47">
        <f t="shared" si="6"/>
        <v>0</v>
      </c>
      <c r="J23" s="47">
        <f t="shared" si="6"/>
        <v>0</v>
      </c>
      <c r="K23" s="47">
        <f t="shared" si="6"/>
        <v>0</v>
      </c>
      <c r="L23" s="47">
        <f t="shared" si="6"/>
        <v>0</v>
      </c>
      <c r="M23" s="47">
        <f t="shared" si="6"/>
        <v>0</v>
      </c>
      <c r="N23" s="47">
        <f t="shared" si="6"/>
        <v>0</v>
      </c>
      <c r="O23" s="47">
        <f t="shared" si="6"/>
        <v>0</v>
      </c>
      <c r="P23" s="47">
        <f t="shared" si="6"/>
        <v>0</v>
      </c>
      <c r="Q23" s="48">
        <f>SUM(E$23:P$23)</f>
        <v>0</v>
      </c>
      <c r="R23" s="46" t="s">
        <v>4</v>
      </c>
      <c r="S23" s="146" t="str">
        <f t="shared" si="5"/>
        <v/>
      </c>
      <c r="T23" s="1"/>
      <c r="U23" s="9"/>
    </row>
    <row r="24" spans="1:21" ht="18" customHeight="1">
      <c r="A24" s="9"/>
      <c r="B24" s="1"/>
      <c r="C24" s="1"/>
      <c r="D24" s="2"/>
      <c r="E24" s="124"/>
      <c r="F24" s="89"/>
      <c r="G24" s="89"/>
      <c r="H24" s="89"/>
      <c r="I24" s="89"/>
      <c r="J24" s="89"/>
      <c r="K24" s="89"/>
      <c r="L24" s="89"/>
      <c r="M24" s="89"/>
      <c r="N24" s="89"/>
      <c r="O24" s="89"/>
      <c r="P24" s="89"/>
      <c r="Q24" s="3"/>
      <c r="R24" s="1"/>
      <c r="S24" s="8"/>
      <c r="T24" s="1"/>
      <c r="U24" s="9"/>
    </row>
    <row r="25" spans="1:21" ht="18" customHeight="1">
      <c r="A25" s="9"/>
      <c r="B25" s="1"/>
      <c r="C25" s="274" t="s">
        <v>24</v>
      </c>
      <c r="D25" s="274"/>
      <c r="E25" s="266" t="s">
        <v>208</v>
      </c>
      <c r="F25" s="267"/>
      <c r="G25" s="267"/>
      <c r="H25" s="267"/>
      <c r="I25" s="267"/>
      <c r="J25" s="267"/>
      <c r="K25" s="267"/>
      <c r="L25" s="267"/>
      <c r="M25" s="267"/>
      <c r="N25" s="267"/>
      <c r="O25" s="267"/>
      <c r="P25" s="268"/>
      <c r="Q25" s="275" t="s">
        <v>199</v>
      </c>
      <c r="R25" s="275"/>
      <c r="S25" s="275" t="s">
        <v>207</v>
      </c>
      <c r="T25" s="4"/>
      <c r="U25" s="10"/>
    </row>
    <row r="26" spans="1:21" ht="18" customHeight="1">
      <c r="A26" s="9"/>
      <c r="B26" s="1"/>
      <c r="C26" s="274"/>
      <c r="D26" s="274"/>
      <c r="E26" s="246">
        <f>E15</f>
        <v>4</v>
      </c>
      <c r="F26" s="246">
        <f t="shared" ref="F26:P26" si="7">F15</f>
        <v>5</v>
      </c>
      <c r="G26" s="246">
        <f t="shared" si="7"/>
        <v>6</v>
      </c>
      <c r="H26" s="246">
        <f t="shared" si="7"/>
        <v>7</v>
      </c>
      <c r="I26" s="246">
        <f t="shared" si="7"/>
        <v>8</v>
      </c>
      <c r="J26" s="246">
        <f t="shared" si="7"/>
        <v>9</v>
      </c>
      <c r="K26" s="246">
        <f t="shared" si="7"/>
        <v>10</v>
      </c>
      <c r="L26" s="246">
        <f t="shared" si="7"/>
        <v>11</v>
      </c>
      <c r="M26" s="246">
        <f t="shared" si="7"/>
        <v>12</v>
      </c>
      <c r="N26" s="246">
        <f t="shared" si="7"/>
        <v>1</v>
      </c>
      <c r="O26" s="246">
        <f t="shared" si="7"/>
        <v>2</v>
      </c>
      <c r="P26" s="246">
        <f t="shared" si="7"/>
        <v>3</v>
      </c>
      <c r="Q26" s="275"/>
      <c r="R26" s="275"/>
      <c r="S26" s="276"/>
      <c r="T26" s="1"/>
      <c r="U26" s="9"/>
    </row>
    <row r="27" spans="1:21" ht="18" customHeight="1">
      <c r="A27" s="9"/>
      <c r="B27" s="1"/>
      <c r="C27" s="15" t="s">
        <v>9</v>
      </c>
      <c r="D27" s="30" t="s">
        <v>6</v>
      </c>
      <c r="E27" s="82">
        <f t="shared" ref="E27:P27" si="8">IF(E6&lt;&gt;"",E6*0.431,0)</f>
        <v>0</v>
      </c>
      <c r="F27" s="82">
        <f t="shared" si="8"/>
        <v>0</v>
      </c>
      <c r="G27" s="82">
        <f t="shared" si="8"/>
        <v>0</v>
      </c>
      <c r="H27" s="82">
        <f t="shared" si="8"/>
        <v>0</v>
      </c>
      <c r="I27" s="82">
        <f t="shared" si="8"/>
        <v>0</v>
      </c>
      <c r="J27" s="82">
        <f t="shared" si="8"/>
        <v>0</v>
      </c>
      <c r="K27" s="82">
        <f t="shared" si="8"/>
        <v>0</v>
      </c>
      <c r="L27" s="82">
        <f t="shared" si="8"/>
        <v>0</v>
      </c>
      <c r="M27" s="82">
        <f t="shared" si="8"/>
        <v>0</v>
      </c>
      <c r="N27" s="82">
        <f t="shared" si="8"/>
        <v>0</v>
      </c>
      <c r="O27" s="82">
        <f t="shared" si="8"/>
        <v>0</v>
      </c>
      <c r="P27" s="82">
        <f t="shared" si="8"/>
        <v>0</v>
      </c>
      <c r="Q27" s="51">
        <f>SUM(E27:P27)</f>
        <v>0</v>
      </c>
      <c r="R27" s="39" t="s">
        <v>6</v>
      </c>
      <c r="S27" s="143" t="str">
        <f t="shared" ref="S27:S32" si="9">IFERROR((Q27-Q62)/Q62,"")</f>
        <v/>
      </c>
      <c r="T27" s="1"/>
      <c r="U27" s="9"/>
    </row>
    <row r="28" spans="1:21" ht="18" customHeight="1">
      <c r="A28" s="9"/>
      <c r="B28" s="1"/>
      <c r="C28" s="17" t="s">
        <v>15</v>
      </c>
      <c r="D28" s="31" t="s">
        <v>6</v>
      </c>
      <c r="E28" s="83">
        <f t="shared" ref="E28:P28" si="10">IF(OR(E7&lt;&gt;"",E8&lt;&gt;""),(E7*2.05)+(E8*5.96),0)</f>
        <v>0</v>
      </c>
      <c r="F28" s="83">
        <f t="shared" si="10"/>
        <v>0</v>
      </c>
      <c r="G28" s="83">
        <f t="shared" si="10"/>
        <v>0</v>
      </c>
      <c r="H28" s="83">
        <f t="shared" si="10"/>
        <v>0</v>
      </c>
      <c r="I28" s="83">
        <f t="shared" si="10"/>
        <v>0</v>
      </c>
      <c r="J28" s="83">
        <f t="shared" si="10"/>
        <v>0</v>
      </c>
      <c r="K28" s="83">
        <f t="shared" si="10"/>
        <v>0</v>
      </c>
      <c r="L28" s="83">
        <f t="shared" si="10"/>
        <v>0</v>
      </c>
      <c r="M28" s="83">
        <f t="shared" si="10"/>
        <v>0</v>
      </c>
      <c r="N28" s="83">
        <f t="shared" si="10"/>
        <v>0</v>
      </c>
      <c r="O28" s="83">
        <f t="shared" si="10"/>
        <v>0</v>
      </c>
      <c r="P28" s="83">
        <f t="shared" si="10"/>
        <v>0</v>
      </c>
      <c r="Q28" s="52">
        <f t="shared" ref="Q28:Q32" si="11">SUM(E28:P28)</f>
        <v>0</v>
      </c>
      <c r="R28" s="41" t="s">
        <v>17</v>
      </c>
      <c r="S28" s="144" t="str">
        <f t="shared" si="9"/>
        <v/>
      </c>
      <c r="T28" s="1"/>
      <c r="U28" s="9"/>
    </row>
    <row r="29" spans="1:21" ht="18" customHeight="1">
      <c r="A29" s="9"/>
      <c r="B29" s="1"/>
      <c r="C29" s="17" t="s">
        <v>10</v>
      </c>
      <c r="D29" s="31" t="s">
        <v>6</v>
      </c>
      <c r="E29" s="83">
        <f>IF(E9&lt;&gt;"",E9*0.36,0)</f>
        <v>0</v>
      </c>
      <c r="F29" s="83">
        <f t="shared" ref="F29:P29" si="12">IF(F9&lt;&gt;"",F9*0.36,0)</f>
        <v>0</v>
      </c>
      <c r="G29" s="83">
        <f t="shared" si="12"/>
        <v>0</v>
      </c>
      <c r="H29" s="83">
        <f t="shared" si="12"/>
        <v>0</v>
      </c>
      <c r="I29" s="83">
        <f t="shared" si="12"/>
        <v>0</v>
      </c>
      <c r="J29" s="83">
        <f t="shared" si="12"/>
        <v>0</v>
      </c>
      <c r="K29" s="83">
        <f t="shared" si="12"/>
        <v>0</v>
      </c>
      <c r="L29" s="83">
        <f t="shared" si="12"/>
        <v>0</v>
      </c>
      <c r="M29" s="83">
        <f t="shared" si="12"/>
        <v>0</v>
      </c>
      <c r="N29" s="83">
        <f t="shared" si="12"/>
        <v>0</v>
      </c>
      <c r="O29" s="83">
        <f t="shared" si="12"/>
        <v>0</v>
      </c>
      <c r="P29" s="83">
        <f t="shared" si="12"/>
        <v>0</v>
      </c>
      <c r="Q29" s="52">
        <f t="shared" si="11"/>
        <v>0</v>
      </c>
      <c r="R29" s="41" t="s">
        <v>17</v>
      </c>
      <c r="S29" s="144" t="str">
        <f t="shared" si="9"/>
        <v/>
      </c>
      <c r="T29" s="1"/>
      <c r="U29" s="9"/>
    </row>
    <row r="30" spans="1:21" ht="18" customHeight="1">
      <c r="A30" s="9"/>
      <c r="B30" s="1"/>
      <c r="C30" s="17" t="s">
        <v>16</v>
      </c>
      <c r="D30" s="31" t="s">
        <v>6</v>
      </c>
      <c r="E30" s="83">
        <f t="shared" ref="E30:P30" si="13">IF(OR(E10&lt;&gt;"",E11&lt;&gt;""),(E10*2.29)+(E11*2.62),0)</f>
        <v>0</v>
      </c>
      <c r="F30" s="83">
        <f t="shared" si="13"/>
        <v>0</v>
      </c>
      <c r="G30" s="83">
        <f t="shared" si="13"/>
        <v>0</v>
      </c>
      <c r="H30" s="83">
        <f t="shared" si="13"/>
        <v>0</v>
      </c>
      <c r="I30" s="83">
        <f t="shared" si="13"/>
        <v>0</v>
      </c>
      <c r="J30" s="83">
        <f t="shared" si="13"/>
        <v>0</v>
      </c>
      <c r="K30" s="83">
        <f t="shared" si="13"/>
        <v>0</v>
      </c>
      <c r="L30" s="83">
        <f t="shared" si="13"/>
        <v>0</v>
      </c>
      <c r="M30" s="83">
        <f t="shared" si="13"/>
        <v>0</v>
      </c>
      <c r="N30" s="83">
        <f t="shared" si="13"/>
        <v>0</v>
      </c>
      <c r="O30" s="83">
        <f t="shared" si="13"/>
        <v>0</v>
      </c>
      <c r="P30" s="83">
        <f t="shared" si="13"/>
        <v>0</v>
      </c>
      <c r="Q30" s="52">
        <f t="shared" si="11"/>
        <v>0</v>
      </c>
      <c r="R30" s="41" t="s">
        <v>17</v>
      </c>
      <c r="S30" s="144" t="str">
        <f t="shared" si="9"/>
        <v/>
      </c>
      <c r="T30" s="1"/>
      <c r="U30" s="9"/>
    </row>
    <row r="31" spans="1:21" ht="18" customHeight="1">
      <c r="A31" s="9"/>
      <c r="B31" s="1"/>
      <c r="C31" s="20" t="s">
        <v>11</v>
      </c>
      <c r="D31" s="32" t="s">
        <v>6</v>
      </c>
      <c r="E31" s="84">
        <f t="shared" ref="E31:P31" si="14">IF(E12&lt;&gt;"",E12*2.5,0)</f>
        <v>0</v>
      </c>
      <c r="F31" s="84">
        <f t="shared" si="14"/>
        <v>0</v>
      </c>
      <c r="G31" s="84">
        <f t="shared" si="14"/>
        <v>0</v>
      </c>
      <c r="H31" s="84">
        <f t="shared" si="14"/>
        <v>0</v>
      </c>
      <c r="I31" s="84">
        <f t="shared" si="14"/>
        <v>0</v>
      </c>
      <c r="J31" s="84">
        <f t="shared" si="14"/>
        <v>0</v>
      </c>
      <c r="K31" s="84">
        <f t="shared" si="14"/>
        <v>0</v>
      </c>
      <c r="L31" s="84">
        <f t="shared" si="14"/>
        <v>0</v>
      </c>
      <c r="M31" s="84">
        <f t="shared" si="14"/>
        <v>0</v>
      </c>
      <c r="N31" s="84">
        <f t="shared" si="14"/>
        <v>0</v>
      </c>
      <c r="O31" s="84">
        <f t="shared" si="14"/>
        <v>0</v>
      </c>
      <c r="P31" s="84">
        <f t="shared" si="14"/>
        <v>0</v>
      </c>
      <c r="Q31" s="53">
        <f t="shared" si="11"/>
        <v>0</v>
      </c>
      <c r="R31" s="49" t="s">
        <v>6</v>
      </c>
      <c r="S31" s="145" t="str">
        <f t="shared" si="9"/>
        <v/>
      </c>
      <c r="T31" s="1"/>
      <c r="U31" s="9"/>
    </row>
    <row r="32" spans="1:21" ht="18" customHeight="1">
      <c r="A32" s="9"/>
      <c r="B32" s="1"/>
      <c r="C32" s="45" t="s">
        <v>14</v>
      </c>
      <c r="D32" s="46" t="s">
        <v>6</v>
      </c>
      <c r="E32" s="50">
        <f t="shared" ref="E32:P32" si="15">SUM(E27:E31)</f>
        <v>0</v>
      </c>
      <c r="F32" s="50">
        <f t="shared" si="15"/>
        <v>0</v>
      </c>
      <c r="G32" s="50">
        <f t="shared" si="15"/>
        <v>0</v>
      </c>
      <c r="H32" s="50">
        <f t="shared" si="15"/>
        <v>0</v>
      </c>
      <c r="I32" s="50">
        <f t="shared" si="15"/>
        <v>0</v>
      </c>
      <c r="J32" s="50">
        <f t="shared" si="15"/>
        <v>0</v>
      </c>
      <c r="K32" s="50">
        <f t="shared" si="15"/>
        <v>0</v>
      </c>
      <c r="L32" s="50">
        <f t="shared" si="15"/>
        <v>0</v>
      </c>
      <c r="M32" s="50">
        <f t="shared" si="15"/>
        <v>0</v>
      </c>
      <c r="N32" s="50">
        <f t="shared" si="15"/>
        <v>0</v>
      </c>
      <c r="O32" s="50">
        <f t="shared" si="15"/>
        <v>0</v>
      </c>
      <c r="P32" s="50">
        <f t="shared" si="15"/>
        <v>0</v>
      </c>
      <c r="Q32" s="48">
        <f t="shared" si="11"/>
        <v>0</v>
      </c>
      <c r="R32" s="46" t="s">
        <v>17</v>
      </c>
      <c r="S32" s="146" t="str">
        <f t="shared" si="9"/>
        <v/>
      </c>
      <c r="T32" s="1"/>
      <c r="U32" s="9"/>
    </row>
    <row r="33" spans="1:21" ht="18" customHeight="1">
      <c r="A33" s="9"/>
      <c r="B33" s="1"/>
      <c r="C33" s="74" t="s">
        <v>198</v>
      </c>
      <c r="D33" s="2"/>
      <c r="E33" s="75" t="s">
        <v>232</v>
      </c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9"/>
    </row>
    <row r="34" spans="1:21" ht="15" customHeight="1">
      <c r="A34" s="9"/>
      <c r="B34" s="1"/>
      <c r="C34" s="74"/>
      <c r="D34" s="2"/>
      <c r="E34" s="75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9"/>
    </row>
    <row r="35" spans="1:21" ht="5.0999999999999996" customHeight="1">
      <c r="A35" s="9"/>
      <c r="B35" s="9"/>
      <c r="C35" s="11"/>
      <c r="D35" s="12"/>
      <c r="E35" s="13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</row>
    <row r="36" spans="1:21" ht="5.0999999999999996" customHeight="1">
      <c r="A36" s="9"/>
      <c r="B36" s="9"/>
      <c r="C36" s="11"/>
      <c r="D36" s="12"/>
      <c r="E36" s="13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</row>
    <row r="37" spans="1:21" ht="38.1" customHeight="1">
      <c r="A37" s="9"/>
      <c r="B37" s="1"/>
      <c r="C37" s="78"/>
      <c r="D37" s="2"/>
      <c r="E37" s="3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9"/>
    </row>
    <row r="38" spans="1:21" ht="20.100000000000001" customHeight="1">
      <c r="A38" s="9"/>
      <c r="B38" s="1"/>
      <c r="C38" s="79"/>
      <c r="D38" s="2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81" t="s">
        <v>210</v>
      </c>
      <c r="T38" s="1"/>
      <c r="U38" s="9"/>
    </row>
    <row r="39" spans="1:21" ht="18" customHeight="1">
      <c r="A39" s="9"/>
      <c r="B39" s="1"/>
      <c r="C39" s="279" t="s">
        <v>22</v>
      </c>
      <c r="D39" s="280"/>
      <c r="E39" s="269" t="s">
        <v>209</v>
      </c>
      <c r="F39" s="270"/>
      <c r="G39" s="270"/>
      <c r="H39" s="270"/>
      <c r="I39" s="270"/>
      <c r="J39" s="270"/>
      <c r="K39" s="270"/>
      <c r="L39" s="270"/>
      <c r="M39" s="270"/>
      <c r="N39" s="270"/>
      <c r="O39" s="270"/>
      <c r="P39" s="271"/>
      <c r="Q39" s="263" t="s">
        <v>200</v>
      </c>
      <c r="R39" s="264"/>
      <c r="S39" s="265"/>
      <c r="T39" s="1"/>
      <c r="U39" s="9"/>
    </row>
    <row r="40" spans="1:21" ht="18" customHeight="1" thickBot="1">
      <c r="A40" s="9"/>
      <c r="B40" s="1"/>
      <c r="C40" s="281"/>
      <c r="D40" s="282"/>
      <c r="E40" s="247">
        <f>E5</f>
        <v>4</v>
      </c>
      <c r="F40" s="247">
        <f>F5</f>
        <v>5</v>
      </c>
      <c r="G40" s="247">
        <f t="shared" ref="G40:O40" si="16">G5</f>
        <v>6</v>
      </c>
      <c r="H40" s="247">
        <f t="shared" si="16"/>
        <v>7</v>
      </c>
      <c r="I40" s="247">
        <f t="shared" si="16"/>
        <v>8</v>
      </c>
      <c r="J40" s="247">
        <f t="shared" si="16"/>
        <v>9</v>
      </c>
      <c r="K40" s="247">
        <f t="shared" si="16"/>
        <v>10</v>
      </c>
      <c r="L40" s="247">
        <f t="shared" si="16"/>
        <v>11</v>
      </c>
      <c r="M40" s="247">
        <f t="shared" si="16"/>
        <v>12</v>
      </c>
      <c r="N40" s="247">
        <f t="shared" si="16"/>
        <v>1</v>
      </c>
      <c r="O40" s="247">
        <f t="shared" si="16"/>
        <v>2</v>
      </c>
      <c r="P40" s="247">
        <f>P5</f>
        <v>3</v>
      </c>
      <c r="Q40" s="261" t="s">
        <v>19</v>
      </c>
      <c r="R40" s="262"/>
      <c r="S40" s="33" t="s">
        <v>20</v>
      </c>
      <c r="T40" s="1"/>
      <c r="U40" s="9"/>
    </row>
    <row r="41" spans="1:21" ht="18" customHeight="1">
      <c r="A41" s="9"/>
      <c r="B41" s="1"/>
      <c r="C41" s="22" t="s">
        <v>9</v>
      </c>
      <c r="D41" s="23" t="s">
        <v>3</v>
      </c>
      <c r="E41" s="175"/>
      <c r="F41" s="176"/>
      <c r="G41" s="176"/>
      <c r="H41" s="176"/>
      <c r="I41" s="176"/>
      <c r="J41" s="176"/>
      <c r="K41" s="176"/>
      <c r="L41" s="176"/>
      <c r="M41" s="176"/>
      <c r="N41" s="176"/>
      <c r="O41" s="176"/>
      <c r="P41" s="177"/>
      <c r="Q41" s="54">
        <f>IF(E$32&gt;0,E41,0)+IF(F$32&gt;0,F41,0)+IF(G$32&gt;0,G41,0)+IF(H$32&gt;0,H41,0)+IF(I$32&gt;0,I41,0)+IF(J$32&gt;0,J41,0)+IF(K$32&gt;0,K41,0)+IF(L$32&gt;0,L41,0)+IF(M$32&gt;0,M41,0)+IF(N$32&gt;0,N41,0)+IF(O$32&gt;0,O41,0)+IF(P$32&gt;0,P41,0)</f>
        <v>0</v>
      </c>
      <c r="R41" s="55" t="s">
        <v>3</v>
      </c>
      <c r="S41" s="56">
        <f>SUM(E41:P41)</f>
        <v>0</v>
      </c>
      <c r="T41" s="1"/>
      <c r="U41" s="9"/>
    </row>
    <row r="42" spans="1:21" ht="18" customHeight="1">
      <c r="A42" s="9"/>
      <c r="B42" s="1"/>
      <c r="C42" s="24" t="s">
        <v>0</v>
      </c>
      <c r="D42" s="25" t="s">
        <v>25</v>
      </c>
      <c r="E42" s="178"/>
      <c r="F42" s="179"/>
      <c r="G42" s="179"/>
      <c r="H42" s="179"/>
      <c r="I42" s="179"/>
      <c r="J42" s="179"/>
      <c r="K42" s="179"/>
      <c r="L42" s="179"/>
      <c r="M42" s="179"/>
      <c r="N42" s="179"/>
      <c r="O42" s="179"/>
      <c r="P42" s="180"/>
      <c r="Q42" s="57">
        <f t="shared" ref="Q42:Q47" si="17">IF(E$32&gt;0,E42,0)+IF(F$32&gt;0,F42,0)+IF(G$32&gt;0,G42,0)+IF(H$32&gt;0,H42,0)+IF(I$32&gt;0,I42,0)+IF(J$32&gt;0,J42,0)+IF(K$32&gt;0,K42,0)+IF(L$32&gt;0,L42,0)+IF(M$32&gt;0,M42,0)+IF(N$32&gt;0,N42,0)+IF(O$32&gt;0,O42,0)+IF(P$32&gt;0,P42,0)</f>
        <v>0</v>
      </c>
      <c r="R42" s="58" t="s">
        <v>25</v>
      </c>
      <c r="S42" s="59">
        <f t="shared" ref="S42:S47" si="18">SUM(E42:P42)</f>
        <v>0</v>
      </c>
      <c r="T42" s="1"/>
      <c r="U42" s="9"/>
    </row>
    <row r="43" spans="1:21" ht="18" customHeight="1">
      <c r="A43" s="9"/>
      <c r="B43" s="1"/>
      <c r="C43" s="24" t="s">
        <v>13</v>
      </c>
      <c r="D43" s="25" t="s">
        <v>25</v>
      </c>
      <c r="E43" s="178"/>
      <c r="F43" s="179"/>
      <c r="G43" s="179"/>
      <c r="H43" s="179"/>
      <c r="I43" s="179"/>
      <c r="J43" s="179"/>
      <c r="K43" s="179"/>
      <c r="L43" s="179"/>
      <c r="M43" s="179"/>
      <c r="N43" s="179"/>
      <c r="O43" s="179"/>
      <c r="P43" s="180"/>
      <c r="Q43" s="57">
        <f t="shared" si="17"/>
        <v>0</v>
      </c>
      <c r="R43" s="58" t="s">
        <v>25</v>
      </c>
      <c r="S43" s="59">
        <f t="shared" si="18"/>
        <v>0</v>
      </c>
      <c r="T43" s="1"/>
      <c r="U43" s="9"/>
    </row>
    <row r="44" spans="1:21" ht="18" customHeight="1">
      <c r="A44" s="9"/>
      <c r="B44" s="1"/>
      <c r="C44" s="24" t="s">
        <v>18</v>
      </c>
      <c r="D44" s="25" t="s">
        <v>25</v>
      </c>
      <c r="E44" s="178"/>
      <c r="F44" s="179"/>
      <c r="G44" s="179"/>
      <c r="H44" s="179"/>
      <c r="I44" s="179"/>
      <c r="J44" s="179"/>
      <c r="K44" s="179"/>
      <c r="L44" s="179"/>
      <c r="M44" s="179"/>
      <c r="N44" s="179"/>
      <c r="O44" s="179"/>
      <c r="P44" s="180"/>
      <c r="Q44" s="57">
        <f t="shared" si="17"/>
        <v>0</v>
      </c>
      <c r="R44" s="58" t="s">
        <v>25</v>
      </c>
      <c r="S44" s="59">
        <f t="shared" si="18"/>
        <v>0</v>
      </c>
      <c r="T44" s="1"/>
      <c r="U44" s="9"/>
    </row>
    <row r="45" spans="1:21" ht="18" customHeight="1">
      <c r="A45" s="9"/>
      <c r="B45" s="1"/>
      <c r="C45" s="24" t="s">
        <v>1</v>
      </c>
      <c r="D45" s="26" t="s">
        <v>5</v>
      </c>
      <c r="E45" s="178"/>
      <c r="F45" s="179"/>
      <c r="G45" s="179"/>
      <c r="H45" s="179"/>
      <c r="I45" s="179"/>
      <c r="J45" s="179"/>
      <c r="K45" s="179"/>
      <c r="L45" s="179"/>
      <c r="M45" s="179"/>
      <c r="N45" s="179"/>
      <c r="O45" s="179"/>
      <c r="P45" s="180"/>
      <c r="Q45" s="57">
        <f t="shared" si="17"/>
        <v>0</v>
      </c>
      <c r="R45" s="60" t="s">
        <v>5</v>
      </c>
      <c r="S45" s="59">
        <f t="shared" si="18"/>
        <v>0</v>
      </c>
      <c r="T45" s="1"/>
      <c r="U45" s="9"/>
    </row>
    <row r="46" spans="1:21" ht="18" customHeight="1">
      <c r="A46" s="9"/>
      <c r="B46" s="1"/>
      <c r="C46" s="24" t="s">
        <v>12</v>
      </c>
      <c r="D46" s="26" t="s">
        <v>5</v>
      </c>
      <c r="E46" s="178"/>
      <c r="F46" s="179"/>
      <c r="G46" s="179"/>
      <c r="H46" s="179"/>
      <c r="I46" s="179"/>
      <c r="J46" s="179"/>
      <c r="K46" s="179"/>
      <c r="L46" s="179"/>
      <c r="M46" s="179"/>
      <c r="N46" s="179"/>
      <c r="O46" s="179"/>
      <c r="P46" s="180"/>
      <c r="Q46" s="57">
        <f t="shared" si="17"/>
        <v>0</v>
      </c>
      <c r="R46" s="60" t="s">
        <v>5</v>
      </c>
      <c r="S46" s="59">
        <f t="shared" si="18"/>
        <v>0</v>
      </c>
      <c r="T46" s="1"/>
      <c r="U46" s="9"/>
    </row>
    <row r="47" spans="1:21" ht="18" customHeight="1" thickBot="1">
      <c r="A47" s="9"/>
      <c r="B47" s="1"/>
      <c r="C47" s="27" t="s">
        <v>11</v>
      </c>
      <c r="D47" s="28" t="s">
        <v>5</v>
      </c>
      <c r="E47" s="181"/>
      <c r="F47" s="182"/>
      <c r="G47" s="182"/>
      <c r="H47" s="182"/>
      <c r="I47" s="182"/>
      <c r="J47" s="182"/>
      <c r="K47" s="182"/>
      <c r="L47" s="182"/>
      <c r="M47" s="182"/>
      <c r="N47" s="182"/>
      <c r="O47" s="182"/>
      <c r="P47" s="183"/>
      <c r="Q47" s="61">
        <f t="shared" si="17"/>
        <v>0</v>
      </c>
      <c r="R47" s="62" t="s">
        <v>5</v>
      </c>
      <c r="S47" s="63">
        <f t="shared" si="18"/>
        <v>0</v>
      </c>
      <c r="T47" s="1"/>
      <c r="U47" s="9"/>
    </row>
    <row r="48" spans="1:21" ht="18" customHeight="1">
      <c r="A48" s="9"/>
      <c r="B48" s="1"/>
      <c r="C48" s="89"/>
      <c r="D48" s="89"/>
      <c r="E48" s="89"/>
      <c r="F48" s="89"/>
      <c r="G48" s="89"/>
      <c r="H48" s="89"/>
      <c r="I48" s="89"/>
      <c r="J48" s="89"/>
      <c r="K48" s="89"/>
      <c r="L48" s="89"/>
      <c r="M48" s="89"/>
      <c r="N48" s="123"/>
      <c r="O48" s="123"/>
      <c r="P48" s="123"/>
      <c r="Q48" s="123"/>
      <c r="R48" s="123"/>
      <c r="S48" s="89"/>
      <c r="T48" s="1"/>
      <c r="U48" s="9"/>
    </row>
    <row r="49" spans="1:21" ht="18" customHeight="1">
      <c r="A49" s="9"/>
      <c r="B49" s="1"/>
      <c r="C49" s="283" t="s">
        <v>21</v>
      </c>
      <c r="D49" s="284"/>
      <c r="E49" s="269" t="s">
        <v>209</v>
      </c>
      <c r="F49" s="270"/>
      <c r="G49" s="270"/>
      <c r="H49" s="270"/>
      <c r="I49" s="270"/>
      <c r="J49" s="270"/>
      <c r="K49" s="270"/>
      <c r="L49" s="270"/>
      <c r="M49" s="270"/>
      <c r="N49" s="270"/>
      <c r="O49" s="270"/>
      <c r="P49" s="271"/>
      <c r="Q49" s="263" t="s">
        <v>200</v>
      </c>
      <c r="R49" s="264"/>
      <c r="S49" s="265"/>
      <c r="T49" s="1"/>
      <c r="U49" s="9"/>
    </row>
    <row r="50" spans="1:21" ht="18" customHeight="1" thickBot="1">
      <c r="A50" s="9"/>
      <c r="B50" s="1"/>
      <c r="C50" s="285"/>
      <c r="D50" s="286"/>
      <c r="E50" s="126">
        <f>E40</f>
        <v>4</v>
      </c>
      <c r="F50" s="126">
        <f>F40</f>
        <v>5</v>
      </c>
      <c r="G50" s="126">
        <f t="shared" ref="G50:O50" si="19">G40</f>
        <v>6</v>
      </c>
      <c r="H50" s="126">
        <f t="shared" si="19"/>
        <v>7</v>
      </c>
      <c r="I50" s="126">
        <f t="shared" si="19"/>
        <v>8</v>
      </c>
      <c r="J50" s="126">
        <f t="shared" si="19"/>
        <v>9</v>
      </c>
      <c r="K50" s="126">
        <f t="shared" si="19"/>
        <v>10</v>
      </c>
      <c r="L50" s="126">
        <f t="shared" si="19"/>
        <v>11</v>
      </c>
      <c r="M50" s="126">
        <f t="shared" si="19"/>
        <v>12</v>
      </c>
      <c r="N50" s="126">
        <f t="shared" si="19"/>
        <v>1</v>
      </c>
      <c r="O50" s="126">
        <f t="shared" si="19"/>
        <v>2</v>
      </c>
      <c r="P50" s="126">
        <f>P40</f>
        <v>3</v>
      </c>
      <c r="Q50" s="261" t="s">
        <v>19</v>
      </c>
      <c r="R50" s="262"/>
      <c r="S50" s="33" t="s">
        <v>20</v>
      </c>
      <c r="T50" s="1"/>
      <c r="U50" s="9"/>
    </row>
    <row r="51" spans="1:21" ht="18" customHeight="1">
      <c r="A51" s="9"/>
      <c r="B51" s="1"/>
      <c r="C51" s="22" t="s">
        <v>9</v>
      </c>
      <c r="D51" s="23" t="s">
        <v>4</v>
      </c>
      <c r="E51" s="175"/>
      <c r="F51" s="176"/>
      <c r="G51" s="176"/>
      <c r="H51" s="176"/>
      <c r="I51" s="176"/>
      <c r="J51" s="176"/>
      <c r="K51" s="176"/>
      <c r="L51" s="176"/>
      <c r="M51" s="176"/>
      <c r="N51" s="176"/>
      <c r="O51" s="176"/>
      <c r="P51" s="177"/>
      <c r="Q51" s="54">
        <f t="shared" ref="Q51:Q58" si="20">IF(E$23&gt;0,E51,0)+IF(F$23&gt;0,F51,0)+IF(G$23&gt;0,G51,0)+IF(H$23&gt;0,H51,0)+IF(I$23&gt;0,I51,0)+IF(J$23&gt;0,J51,0)+IF(K$23&gt;0,K51,0)+IF(L$23&gt;0,L51,0)+IF(M$23&gt;0,M51,0)+IF(N$23&gt;0,N51,0)+IF(O$23&gt;0,O51,0)+IF(P$23&gt;0,P51,0)</f>
        <v>0</v>
      </c>
      <c r="R51" s="55" t="s">
        <v>4</v>
      </c>
      <c r="S51" s="56">
        <f t="shared" ref="S51:S58" si="21">SUM(E51:P51)</f>
        <v>0</v>
      </c>
      <c r="T51" s="1"/>
      <c r="U51" s="9"/>
    </row>
    <row r="52" spans="1:21" ht="18" customHeight="1">
      <c r="A52" s="9"/>
      <c r="B52" s="1"/>
      <c r="C52" s="24" t="s">
        <v>0</v>
      </c>
      <c r="D52" s="25" t="s">
        <v>4</v>
      </c>
      <c r="E52" s="178"/>
      <c r="F52" s="179"/>
      <c r="G52" s="179"/>
      <c r="H52" s="179"/>
      <c r="I52" s="179"/>
      <c r="J52" s="179"/>
      <c r="K52" s="179"/>
      <c r="L52" s="179"/>
      <c r="M52" s="179"/>
      <c r="N52" s="179"/>
      <c r="O52" s="179"/>
      <c r="P52" s="180"/>
      <c r="Q52" s="57">
        <f t="shared" si="20"/>
        <v>0</v>
      </c>
      <c r="R52" s="58" t="s">
        <v>4</v>
      </c>
      <c r="S52" s="59">
        <f t="shared" si="21"/>
        <v>0</v>
      </c>
      <c r="T52" s="1"/>
      <c r="U52" s="9"/>
    </row>
    <row r="53" spans="1:21" ht="18" customHeight="1">
      <c r="A53" s="9"/>
      <c r="B53" s="1"/>
      <c r="C53" s="24" t="s">
        <v>13</v>
      </c>
      <c r="D53" s="25" t="s">
        <v>4</v>
      </c>
      <c r="E53" s="178"/>
      <c r="F53" s="179"/>
      <c r="G53" s="179"/>
      <c r="H53" s="179"/>
      <c r="I53" s="179"/>
      <c r="J53" s="179"/>
      <c r="K53" s="179"/>
      <c r="L53" s="179"/>
      <c r="M53" s="179"/>
      <c r="N53" s="179"/>
      <c r="O53" s="179"/>
      <c r="P53" s="180"/>
      <c r="Q53" s="57">
        <f t="shared" si="20"/>
        <v>0</v>
      </c>
      <c r="R53" s="58" t="s">
        <v>4</v>
      </c>
      <c r="S53" s="59">
        <f t="shared" si="21"/>
        <v>0</v>
      </c>
      <c r="T53" s="1"/>
      <c r="U53" s="9"/>
    </row>
    <row r="54" spans="1:21" ht="18" customHeight="1">
      <c r="A54" s="9"/>
      <c r="B54" s="1"/>
      <c r="C54" s="24" t="s">
        <v>18</v>
      </c>
      <c r="D54" s="25" t="s">
        <v>4</v>
      </c>
      <c r="E54" s="178"/>
      <c r="F54" s="179"/>
      <c r="G54" s="179"/>
      <c r="H54" s="179"/>
      <c r="I54" s="179"/>
      <c r="J54" s="179"/>
      <c r="K54" s="179"/>
      <c r="L54" s="179"/>
      <c r="M54" s="179"/>
      <c r="N54" s="179"/>
      <c r="O54" s="179"/>
      <c r="P54" s="180"/>
      <c r="Q54" s="57">
        <f t="shared" si="20"/>
        <v>0</v>
      </c>
      <c r="R54" s="58" t="s">
        <v>4</v>
      </c>
      <c r="S54" s="59">
        <f t="shared" si="21"/>
        <v>0</v>
      </c>
      <c r="T54" s="1"/>
      <c r="U54" s="9"/>
    </row>
    <row r="55" spans="1:21" ht="18" customHeight="1">
      <c r="A55" s="9"/>
      <c r="B55" s="1"/>
      <c r="C55" s="24" t="s">
        <v>1</v>
      </c>
      <c r="D55" s="25" t="s">
        <v>4</v>
      </c>
      <c r="E55" s="178"/>
      <c r="F55" s="179"/>
      <c r="G55" s="179"/>
      <c r="H55" s="179"/>
      <c r="I55" s="179"/>
      <c r="J55" s="179"/>
      <c r="K55" s="179"/>
      <c r="L55" s="179"/>
      <c r="M55" s="179"/>
      <c r="N55" s="179"/>
      <c r="O55" s="179"/>
      <c r="P55" s="180"/>
      <c r="Q55" s="57">
        <f t="shared" si="20"/>
        <v>0</v>
      </c>
      <c r="R55" s="58" t="s">
        <v>4</v>
      </c>
      <c r="S55" s="59">
        <f t="shared" si="21"/>
        <v>0</v>
      </c>
      <c r="T55" s="1"/>
      <c r="U55" s="9"/>
    </row>
    <row r="56" spans="1:21" ht="18" customHeight="1">
      <c r="A56" s="9"/>
      <c r="B56" s="1"/>
      <c r="C56" s="24" t="s">
        <v>12</v>
      </c>
      <c r="D56" s="25" t="s">
        <v>4</v>
      </c>
      <c r="E56" s="178"/>
      <c r="F56" s="179"/>
      <c r="G56" s="179"/>
      <c r="H56" s="179"/>
      <c r="I56" s="179"/>
      <c r="J56" s="179"/>
      <c r="K56" s="179"/>
      <c r="L56" s="179"/>
      <c r="M56" s="179"/>
      <c r="N56" s="179"/>
      <c r="O56" s="179"/>
      <c r="P56" s="180"/>
      <c r="Q56" s="57">
        <f t="shared" si="20"/>
        <v>0</v>
      </c>
      <c r="R56" s="58" t="s">
        <v>4</v>
      </c>
      <c r="S56" s="59">
        <f t="shared" si="21"/>
        <v>0</v>
      </c>
      <c r="T56" s="1"/>
      <c r="U56" s="9"/>
    </row>
    <row r="57" spans="1:21" ht="18" customHeight="1" thickBot="1">
      <c r="A57" s="9"/>
      <c r="B57" s="1"/>
      <c r="C57" s="27" t="s">
        <v>11</v>
      </c>
      <c r="D57" s="34" t="s">
        <v>4</v>
      </c>
      <c r="E57" s="181"/>
      <c r="F57" s="182"/>
      <c r="G57" s="182"/>
      <c r="H57" s="182"/>
      <c r="I57" s="182"/>
      <c r="J57" s="182"/>
      <c r="K57" s="182"/>
      <c r="L57" s="182"/>
      <c r="M57" s="182"/>
      <c r="N57" s="182"/>
      <c r="O57" s="182"/>
      <c r="P57" s="183"/>
      <c r="Q57" s="61">
        <f t="shared" si="20"/>
        <v>0</v>
      </c>
      <c r="R57" s="64" t="s">
        <v>4</v>
      </c>
      <c r="S57" s="63">
        <f t="shared" si="21"/>
        <v>0</v>
      </c>
      <c r="T57" s="1"/>
      <c r="U57" s="9"/>
    </row>
    <row r="58" spans="1:21" ht="18" customHeight="1">
      <c r="A58" s="9"/>
      <c r="B58" s="1"/>
      <c r="C58" s="68" t="s">
        <v>14</v>
      </c>
      <c r="D58" s="66" t="s">
        <v>4</v>
      </c>
      <c r="E58" s="69">
        <f>SUM(E51:E57)</f>
        <v>0</v>
      </c>
      <c r="F58" s="69">
        <f t="shared" ref="F58" si="22">SUM(F51:F57)</f>
        <v>0</v>
      </c>
      <c r="G58" s="69">
        <f t="shared" ref="G58" si="23">SUM(G51:G57)</f>
        <v>0</v>
      </c>
      <c r="H58" s="69">
        <f t="shared" ref="H58" si="24">SUM(H51:H57)</f>
        <v>0</v>
      </c>
      <c r="I58" s="69">
        <f t="shared" ref="I58" si="25">SUM(I51:I57)</f>
        <v>0</v>
      </c>
      <c r="J58" s="69">
        <f t="shared" ref="J58" si="26">SUM(J51:J57)</f>
        <v>0</v>
      </c>
      <c r="K58" s="69">
        <f t="shared" ref="K58" si="27">SUM(K51:K57)</f>
        <v>0</v>
      </c>
      <c r="L58" s="69">
        <f t="shared" ref="L58" si="28">SUM(L51:L57)</f>
        <v>0</v>
      </c>
      <c r="M58" s="69">
        <f t="shared" ref="M58" si="29">SUM(M51:M57)</f>
        <v>0</v>
      </c>
      <c r="N58" s="69">
        <f t="shared" ref="N58" si="30">SUM(N51:N57)</f>
        <v>0</v>
      </c>
      <c r="O58" s="69">
        <f t="shared" ref="O58" si="31">SUM(O51:O57)</f>
        <v>0</v>
      </c>
      <c r="P58" s="69">
        <f t="shared" ref="P58" si="32">SUM(P51:P57)</f>
        <v>0</v>
      </c>
      <c r="Q58" s="65">
        <f t="shared" si="20"/>
        <v>0</v>
      </c>
      <c r="R58" s="66" t="s">
        <v>4</v>
      </c>
      <c r="S58" s="67">
        <f t="shared" si="21"/>
        <v>0</v>
      </c>
      <c r="T58" s="1"/>
      <c r="U58" s="9"/>
    </row>
    <row r="59" spans="1:21" ht="18" customHeight="1">
      <c r="A59" s="9"/>
      <c r="B59" s="1"/>
      <c r="C59" s="1"/>
      <c r="D59" s="1"/>
      <c r="E59" s="124"/>
      <c r="F59" s="89"/>
      <c r="G59" s="89"/>
      <c r="H59" s="89"/>
      <c r="I59" s="89"/>
      <c r="J59" s="89"/>
      <c r="K59" s="89"/>
      <c r="L59" s="89"/>
      <c r="M59" s="89"/>
      <c r="N59" s="89"/>
      <c r="O59" s="89"/>
      <c r="P59" s="89"/>
      <c r="Q59" s="3"/>
      <c r="R59" s="1"/>
      <c r="S59" s="7"/>
      <c r="T59" s="1"/>
      <c r="U59" s="9"/>
    </row>
    <row r="60" spans="1:21" ht="18" customHeight="1">
      <c r="A60" s="9"/>
      <c r="B60" s="1"/>
      <c r="C60" s="283" t="s">
        <v>26</v>
      </c>
      <c r="D60" s="284"/>
      <c r="E60" s="269" t="s">
        <v>209</v>
      </c>
      <c r="F60" s="270"/>
      <c r="G60" s="270"/>
      <c r="H60" s="270"/>
      <c r="I60" s="270"/>
      <c r="J60" s="270"/>
      <c r="K60" s="270"/>
      <c r="L60" s="270"/>
      <c r="M60" s="270"/>
      <c r="N60" s="270"/>
      <c r="O60" s="270"/>
      <c r="P60" s="271"/>
      <c r="Q60" s="263" t="s">
        <v>200</v>
      </c>
      <c r="R60" s="264"/>
      <c r="S60" s="265"/>
      <c r="T60" s="1"/>
      <c r="U60" s="9"/>
    </row>
    <row r="61" spans="1:21" ht="18" customHeight="1">
      <c r="A61" s="9"/>
      <c r="B61" s="1"/>
      <c r="C61" s="285"/>
      <c r="D61" s="286"/>
      <c r="E61" s="246">
        <f>E50</f>
        <v>4</v>
      </c>
      <c r="F61" s="246">
        <f t="shared" ref="F61:P61" si="33">F50</f>
        <v>5</v>
      </c>
      <c r="G61" s="246">
        <f t="shared" si="33"/>
        <v>6</v>
      </c>
      <c r="H61" s="246">
        <f t="shared" si="33"/>
        <v>7</v>
      </c>
      <c r="I61" s="246">
        <f t="shared" si="33"/>
        <v>8</v>
      </c>
      <c r="J61" s="246">
        <f t="shared" si="33"/>
        <v>9</v>
      </c>
      <c r="K61" s="246">
        <f t="shared" si="33"/>
        <v>10</v>
      </c>
      <c r="L61" s="246">
        <f t="shared" si="33"/>
        <v>11</v>
      </c>
      <c r="M61" s="246">
        <f t="shared" si="33"/>
        <v>12</v>
      </c>
      <c r="N61" s="246">
        <f t="shared" si="33"/>
        <v>1</v>
      </c>
      <c r="O61" s="246">
        <f t="shared" si="33"/>
        <v>2</v>
      </c>
      <c r="P61" s="246">
        <f t="shared" si="33"/>
        <v>3</v>
      </c>
      <c r="Q61" s="261" t="s">
        <v>19</v>
      </c>
      <c r="R61" s="262"/>
      <c r="S61" s="33" t="s">
        <v>20</v>
      </c>
      <c r="T61" s="1"/>
      <c r="U61" s="9"/>
    </row>
    <row r="62" spans="1:21" ht="18" customHeight="1">
      <c r="A62" s="9"/>
      <c r="B62" s="1"/>
      <c r="C62" s="22" t="s">
        <v>9</v>
      </c>
      <c r="D62" s="35" t="s">
        <v>6</v>
      </c>
      <c r="E62" s="85">
        <f t="shared" ref="E62:P62" si="34">IF(E41&lt;&gt;"",E41*0.457,0)</f>
        <v>0</v>
      </c>
      <c r="F62" s="85">
        <f t="shared" si="34"/>
        <v>0</v>
      </c>
      <c r="G62" s="85">
        <f t="shared" si="34"/>
        <v>0</v>
      </c>
      <c r="H62" s="85">
        <f t="shared" si="34"/>
        <v>0</v>
      </c>
      <c r="I62" s="85">
        <f t="shared" si="34"/>
        <v>0</v>
      </c>
      <c r="J62" s="85">
        <f t="shared" si="34"/>
        <v>0</v>
      </c>
      <c r="K62" s="85">
        <f t="shared" si="34"/>
        <v>0</v>
      </c>
      <c r="L62" s="85">
        <f t="shared" si="34"/>
        <v>0</v>
      </c>
      <c r="M62" s="85">
        <f t="shared" si="34"/>
        <v>0</v>
      </c>
      <c r="N62" s="85">
        <f t="shared" si="34"/>
        <v>0</v>
      </c>
      <c r="O62" s="85">
        <f t="shared" si="34"/>
        <v>0</v>
      </c>
      <c r="P62" s="85">
        <f t="shared" si="34"/>
        <v>0</v>
      </c>
      <c r="Q62" s="71">
        <f>IF(E$32&gt;0,E62,0)+IF(F$32&gt;0,F62,0)+IF(G$32&gt;0,G62,0)+IF(H$32&gt;0,H62,0)+IF(I$32&gt;0,I62,0)+IF(J$32&gt;0,J62,0)+IF(K$32&gt;0,K62,0)+IF(L$32&gt;0,L62,0)+IF(M$32&gt;0,M62,0)+IF(N$32&gt;0,N62,0)+IF(O$32&gt;0,O62,0)+IF(P$32&gt;0,P62,0)</f>
        <v>0</v>
      </c>
      <c r="R62" s="55" t="s">
        <v>6</v>
      </c>
      <c r="S62" s="56">
        <f t="shared" ref="S62:S67" si="35">SUM(E62:P62)</f>
        <v>0</v>
      </c>
      <c r="T62" s="1"/>
      <c r="U62" s="9"/>
    </row>
    <row r="63" spans="1:21" ht="18" customHeight="1">
      <c r="A63" s="9"/>
      <c r="B63" s="1"/>
      <c r="C63" s="24" t="s">
        <v>15</v>
      </c>
      <c r="D63" s="36" t="s">
        <v>6</v>
      </c>
      <c r="E63" s="86">
        <f t="shared" ref="E63:P63" si="36">IF(OR(E42&lt;&gt;"",E43&lt;&gt;""),(E42*2.05)+(E43*5.96),0)</f>
        <v>0</v>
      </c>
      <c r="F63" s="86">
        <f t="shared" si="36"/>
        <v>0</v>
      </c>
      <c r="G63" s="86">
        <f t="shared" si="36"/>
        <v>0</v>
      </c>
      <c r="H63" s="86">
        <f t="shared" si="36"/>
        <v>0</v>
      </c>
      <c r="I63" s="86">
        <f t="shared" si="36"/>
        <v>0</v>
      </c>
      <c r="J63" s="86">
        <f t="shared" si="36"/>
        <v>0</v>
      </c>
      <c r="K63" s="86">
        <f t="shared" si="36"/>
        <v>0</v>
      </c>
      <c r="L63" s="86">
        <f t="shared" si="36"/>
        <v>0</v>
      </c>
      <c r="M63" s="86">
        <f t="shared" si="36"/>
        <v>0</v>
      </c>
      <c r="N63" s="86">
        <f t="shared" si="36"/>
        <v>0</v>
      </c>
      <c r="O63" s="86">
        <f t="shared" si="36"/>
        <v>0</v>
      </c>
      <c r="P63" s="86">
        <f t="shared" si="36"/>
        <v>0</v>
      </c>
      <c r="Q63" s="72">
        <f t="shared" ref="Q63:Q66" si="37">IF(E$32&gt;0,E63,0)+IF(F$32&gt;0,F63,0)+IF(G$32&gt;0,G63,0)+IF(H$32&gt;0,H63,0)+IF(I$32&gt;0,I63,0)+IF(J$32&gt;0,J63,0)+IF(K$32&gt;0,K63,0)+IF(L$32&gt;0,L63,0)+IF(M$32&gt;0,M63,0)+IF(N$32&gt;0,N63,0)+IF(O$32&gt;0,O63,0)+IF(P$32&gt;0,P63,0)</f>
        <v>0</v>
      </c>
      <c r="R63" s="58" t="s">
        <v>17</v>
      </c>
      <c r="S63" s="59">
        <f t="shared" si="35"/>
        <v>0</v>
      </c>
      <c r="T63" s="1"/>
      <c r="U63" s="9"/>
    </row>
    <row r="64" spans="1:21" ht="18" customHeight="1">
      <c r="A64" s="9"/>
      <c r="B64" s="1"/>
      <c r="C64" s="24" t="s">
        <v>10</v>
      </c>
      <c r="D64" s="36" t="s">
        <v>6</v>
      </c>
      <c r="E64" s="86">
        <f>IF(E44&lt;&gt;"",E44*0.36,0)</f>
        <v>0</v>
      </c>
      <c r="F64" s="86">
        <f t="shared" ref="F64:P64" si="38">IF(F44&lt;&gt;"",F44*0.36,0)</f>
        <v>0</v>
      </c>
      <c r="G64" s="86">
        <f t="shared" si="38"/>
        <v>0</v>
      </c>
      <c r="H64" s="86">
        <f t="shared" si="38"/>
        <v>0</v>
      </c>
      <c r="I64" s="86">
        <f t="shared" si="38"/>
        <v>0</v>
      </c>
      <c r="J64" s="86">
        <f t="shared" si="38"/>
        <v>0</v>
      </c>
      <c r="K64" s="86">
        <f t="shared" si="38"/>
        <v>0</v>
      </c>
      <c r="L64" s="86">
        <f t="shared" si="38"/>
        <v>0</v>
      </c>
      <c r="M64" s="86">
        <f t="shared" si="38"/>
        <v>0</v>
      </c>
      <c r="N64" s="86">
        <f t="shared" si="38"/>
        <v>0</v>
      </c>
      <c r="O64" s="86">
        <f t="shared" si="38"/>
        <v>0</v>
      </c>
      <c r="P64" s="86">
        <f t="shared" si="38"/>
        <v>0</v>
      </c>
      <c r="Q64" s="72">
        <f t="shared" si="37"/>
        <v>0</v>
      </c>
      <c r="R64" s="58" t="s">
        <v>17</v>
      </c>
      <c r="S64" s="59">
        <f t="shared" si="35"/>
        <v>0</v>
      </c>
      <c r="T64" s="1"/>
      <c r="U64" s="9"/>
    </row>
    <row r="65" spans="1:21" ht="18" customHeight="1">
      <c r="A65" s="9"/>
      <c r="B65" s="1"/>
      <c r="C65" s="24" t="s">
        <v>16</v>
      </c>
      <c r="D65" s="36" t="s">
        <v>6</v>
      </c>
      <c r="E65" s="86">
        <f t="shared" ref="E65:P65" si="39">IF(OR(E45&lt;&gt;"",E46&lt;&gt;""),(E45*2.29)+(E46*2.62),0)</f>
        <v>0</v>
      </c>
      <c r="F65" s="86">
        <f t="shared" si="39"/>
        <v>0</v>
      </c>
      <c r="G65" s="86">
        <f t="shared" si="39"/>
        <v>0</v>
      </c>
      <c r="H65" s="86">
        <f t="shared" si="39"/>
        <v>0</v>
      </c>
      <c r="I65" s="86">
        <f t="shared" si="39"/>
        <v>0</v>
      </c>
      <c r="J65" s="86">
        <f t="shared" si="39"/>
        <v>0</v>
      </c>
      <c r="K65" s="86">
        <f t="shared" si="39"/>
        <v>0</v>
      </c>
      <c r="L65" s="86">
        <f t="shared" si="39"/>
        <v>0</v>
      </c>
      <c r="M65" s="86">
        <f t="shared" si="39"/>
        <v>0</v>
      </c>
      <c r="N65" s="86">
        <f t="shared" si="39"/>
        <v>0</v>
      </c>
      <c r="O65" s="86">
        <f t="shared" si="39"/>
        <v>0</v>
      </c>
      <c r="P65" s="86">
        <f t="shared" si="39"/>
        <v>0</v>
      </c>
      <c r="Q65" s="72">
        <f t="shared" si="37"/>
        <v>0</v>
      </c>
      <c r="R65" s="58" t="s">
        <v>17</v>
      </c>
      <c r="S65" s="59">
        <f t="shared" si="35"/>
        <v>0</v>
      </c>
      <c r="T65" s="1"/>
      <c r="U65" s="9"/>
    </row>
    <row r="66" spans="1:21" ht="18" customHeight="1">
      <c r="A66" s="9"/>
      <c r="B66" s="1"/>
      <c r="C66" s="27" t="s">
        <v>11</v>
      </c>
      <c r="D66" s="37" t="s">
        <v>6</v>
      </c>
      <c r="E66" s="87">
        <f t="shared" ref="E66:P66" si="40">IF(E47&lt;&gt;"",E47*2.5,0)</f>
        <v>0</v>
      </c>
      <c r="F66" s="87">
        <f t="shared" si="40"/>
        <v>0</v>
      </c>
      <c r="G66" s="87">
        <f t="shared" si="40"/>
        <v>0</v>
      </c>
      <c r="H66" s="87">
        <f t="shared" si="40"/>
        <v>0</v>
      </c>
      <c r="I66" s="87">
        <f t="shared" si="40"/>
        <v>0</v>
      </c>
      <c r="J66" s="87">
        <f t="shared" si="40"/>
        <v>0</v>
      </c>
      <c r="K66" s="87">
        <f t="shared" si="40"/>
        <v>0</v>
      </c>
      <c r="L66" s="87">
        <f t="shared" si="40"/>
        <v>0</v>
      </c>
      <c r="M66" s="87">
        <f t="shared" si="40"/>
        <v>0</v>
      </c>
      <c r="N66" s="87">
        <f t="shared" si="40"/>
        <v>0</v>
      </c>
      <c r="O66" s="87">
        <f t="shared" si="40"/>
        <v>0</v>
      </c>
      <c r="P66" s="87">
        <f t="shared" si="40"/>
        <v>0</v>
      </c>
      <c r="Q66" s="73">
        <f t="shared" si="37"/>
        <v>0</v>
      </c>
      <c r="R66" s="64" t="s">
        <v>6</v>
      </c>
      <c r="S66" s="63">
        <f t="shared" si="35"/>
        <v>0</v>
      </c>
      <c r="T66" s="1"/>
      <c r="U66" s="9"/>
    </row>
    <row r="67" spans="1:21" ht="18" customHeight="1">
      <c r="A67" s="9"/>
      <c r="B67" s="1"/>
      <c r="C67" s="68" t="s">
        <v>14</v>
      </c>
      <c r="D67" s="66" t="s">
        <v>6</v>
      </c>
      <c r="E67" s="70">
        <f>SUM(E62:E66)</f>
        <v>0</v>
      </c>
      <c r="F67" s="70">
        <f t="shared" ref="F67:P67" si="41">SUM(F62:F66)</f>
        <v>0</v>
      </c>
      <c r="G67" s="70">
        <f t="shared" si="41"/>
        <v>0</v>
      </c>
      <c r="H67" s="70">
        <f t="shared" si="41"/>
        <v>0</v>
      </c>
      <c r="I67" s="70">
        <f t="shared" si="41"/>
        <v>0</v>
      </c>
      <c r="J67" s="70">
        <f t="shared" si="41"/>
        <v>0</v>
      </c>
      <c r="K67" s="70">
        <f t="shared" si="41"/>
        <v>0</v>
      </c>
      <c r="L67" s="70">
        <f t="shared" si="41"/>
        <v>0</v>
      </c>
      <c r="M67" s="70">
        <f t="shared" si="41"/>
        <v>0</v>
      </c>
      <c r="N67" s="70">
        <f t="shared" si="41"/>
        <v>0</v>
      </c>
      <c r="O67" s="70">
        <f t="shared" si="41"/>
        <v>0</v>
      </c>
      <c r="P67" s="70">
        <f t="shared" si="41"/>
        <v>0</v>
      </c>
      <c r="Q67" s="65">
        <f>IF(E$32&gt;0,E67,0)+IF(F$32&gt;0,F67,0)+IF(G$32&gt;0,G67,0)+IF(H$32&gt;0,H67,0)+IF(I$32&gt;0,I67,0)+IF(J$32&gt;0,J67,0)+IF(K$32&gt;0,K67,0)+IF(L$32&gt;0,L67,0)+IF(M$32&gt;0,M67,0)+IF(N$32&gt;0,N67,0)+IF(O$32&gt;0,O67,0)+IF(P$32&gt;0,P67,0)</f>
        <v>0</v>
      </c>
      <c r="R67" s="66" t="s">
        <v>17</v>
      </c>
      <c r="S67" s="67">
        <f t="shared" si="35"/>
        <v>0</v>
      </c>
      <c r="T67" s="1"/>
      <c r="U67" s="9"/>
    </row>
    <row r="68" spans="1:21" ht="18" customHeight="1">
      <c r="A68" s="9"/>
      <c r="B68" s="1"/>
      <c r="C68" s="76" t="s">
        <v>198</v>
      </c>
      <c r="D68" s="2"/>
      <c r="E68" s="77" t="s">
        <v>231</v>
      </c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9"/>
    </row>
    <row r="69" spans="1:21" ht="15" customHeight="1">
      <c r="A69" s="9"/>
      <c r="B69" s="1"/>
      <c r="C69" s="76"/>
      <c r="D69" s="2"/>
      <c r="E69" s="77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9"/>
    </row>
    <row r="70" spans="1:21" ht="5.0999999999999996" customHeight="1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</row>
    <row r="71" spans="1:21" ht="18" customHeight="1">
      <c r="B71" s="273" t="s">
        <v>194</v>
      </c>
      <c r="C71" s="273"/>
    </row>
  </sheetData>
  <mergeCells count="25">
    <mergeCell ref="E4:P4"/>
    <mergeCell ref="B71:C71"/>
    <mergeCell ref="C25:D26"/>
    <mergeCell ref="S25:S26"/>
    <mergeCell ref="Q25:R26"/>
    <mergeCell ref="Q39:S39"/>
    <mergeCell ref="C4:D5"/>
    <mergeCell ref="C14:D15"/>
    <mergeCell ref="S14:S15"/>
    <mergeCell ref="Q14:R15"/>
    <mergeCell ref="S4:S5"/>
    <mergeCell ref="Q4:R5"/>
    <mergeCell ref="C39:D40"/>
    <mergeCell ref="C49:D50"/>
    <mergeCell ref="C60:D61"/>
    <mergeCell ref="Q49:S49"/>
    <mergeCell ref="Q40:R40"/>
    <mergeCell ref="Q50:R50"/>
    <mergeCell ref="Q61:R61"/>
    <mergeCell ref="Q60:S60"/>
    <mergeCell ref="E14:P14"/>
    <mergeCell ref="E25:P25"/>
    <mergeCell ref="E39:P39"/>
    <mergeCell ref="E49:P49"/>
    <mergeCell ref="E60:P60"/>
  </mergeCells>
  <phoneticPr fontId="1"/>
  <conditionalFormatting sqref="S6:S12 S16:S23 S27:S32">
    <cfRule type="iconSet" priority="1">
      <iconSet iconSet="5Arrows">
        <cfvo type="percent" val="0"/>
        <cfvo type="num" val="-0.1"/>
        <cfvo type="num" val="-0.05"/>
        <cfvo type="num" val="0.05"/>
        <cfvo type="num" val="0.1"/>
      </iconSet>
    </cfRule>
  </conditionalFormatting>
  <dataValidations count="1">
    <dataValidation type="list" allowBlank="1" showInputMessage="1" showErrorMessage="1" sqref="R2" xr:uid="{00000000-0002-0000-0100-000000000000}">
      <formula1>"1,2,3,4,5,6,7,8"</formula1>
    </dataValidation>
  </dataValidations>
  <hyperlinks>
    <hyperlink ref="B71" location="説明書!A1" display="→　説明書へ戻る" xr:uid="{00000000-0004-0000-0100-000000000000}"/>
  </hyperlinks>
  <printOptions horizontalCentered="1" verticalCentered="1"/>
  <pageMargins left="0.19685039370078741" right="0.19685039370078741" top="0.19685039370078741" bottom="0.19685039370078741" header="0" footer="0"/>
  <pageSetup paperSize="9" orientation="landscape" r:id="rId1"/>
  <ignoredErrors>
    <ignoredError sqref="E13" formulaRange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1000000}">
          <x14:formula1>
            <xm:f>H26データシート!$M$75:$M$86</xm:f>
          </x14:formula1>
          <xm:sqref>E5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B33"/>
  <sheetViews>
    <sheetView view="pageBreakPreview" topLeftCell="A4" zoomScale="85" zoomScaleNormal="85" zoomScaleSheetLayoutView="85" workbookViewId="0">
      <selection activeCell="AE9" sqref="AE9"/>
    </sheetView>
  </sheetViews>
  <sheetFormatPr defaultColWidth="8.625" defaultRowHeight="18" customHeight="1"/>
  <cols>
    <col min="1" max="1" width="0.875" style="6" customWidth="1"/>
    <col min="2" max="2" width="3.125" style="101" customWidth="1"/>
    <col min="3" max="3" width="5.625" style="101" customWidth="1"/>
    <col min="4" max="4" width="7.625" style="101" customWidth="1"/>
    <col min="5" max="5" width="4.625" style="101" customWidth="1"/>
    <col min="6" max="7" width="5.625" style="101" customWidth="1"/>
    <col min="8" max="8" width="4.625" style="101" customWidth="1"/>
    <col min="9" max="14" width="5.625" style="101" customWidth="1"/>
    <col min="15" max="15" width="3.625" style="101" customWidth="1"/>
    <col min="16" max="23" width="5.625" style="101" customWidth="1"/>
    <col min="24" max="24" width="8.125" style="101" customWidth="1"/>
    <col min="25" max="25" width="9.125" style="101" customWidth="1"/>
    <col min="26" max="26" width="4.625" style="101" customWidth="1"/>
    <col min="27" max="27" width="3.125" style="101" customWidth="1"/>
    <col min="28" max="28" width="0.875" style="6" customWidth="1"/>
    <col min="29" max="29" width="3.625" style="6" customWidth="1"/>
    <col min="30" max="16384" width="8.625" style="6"/>
  </cols>
  <sheetData>
    <row r="1" spans="1:28" ht="5.0999999999999996" customHeight="1">
      <c r="A1" s="9"/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  <c r="V1" s="98"/>
      <c r="W1" s="98"/>
      <c r="X1" s="98"/>
      <c r="Y1" s="98"/>
      <c r="Z1" s="98"/>
      <c r="AA1" s="98"/>
      <c r="AB1" s="9"/>
    </row>
    <row r="2" spans="1:28" ht="20.100000000000001" customHeight="1">
      <c r="A2" s="9"/>
      <c r="B2" s="92"/>
      <c r="C2" s="92"/>
      <c r="D2" s="92"/>
      <c r="E2" s="92"/>
      <c r="F2" s="92"/>
      <c r="G2" s="92"/>
      <c r="H2" s="92"/>
      <c r="I2" s="287" t="str">
        <f>H26データシート!H50&amp;"・"&amp;H26データシート!I50&amp;"・"&amp;H26データシート!J50&amp;"版"</f>
        <v>4月・5月・6月版</v>
      </c>
      <c r="J2" s="287"/>
      <c r="K2" s="287"/>
      <c r="L2" s="287"/>
      <c r="M2" s="287"/>
      <c r="N2" s="287"/>
      <c r="O2" s="125"/>
      <c r="P2" s="92"/>
      <c r="Q2" s="92"/>
      <c r="R2" s="92"/>
      <c r="S2" s="92"/>
      <c r="T2" s="92"/>
      <c r="U2" s="92"/>
      <c r="V2" s="92"/>
      <c r="W2" s="92"/>
      <c r="X2" s="92"/>
      <c r="Y2" s="92"/>
      <c r="Z2" s="92"/>
      <c r="AA2" s="92"/>
      <c r="AB2" s="9"/>
    </row>
    <row r="3" spans="1:28" ht="20.45" customHeight="1">
      <c r="A3" s="9"/>
      <c r="B3" s="92"/>
      <c r="C3" s="91"/>
      <c r="D3" s="91"/>
      <c r="E3" s="92"/>
      <c r="F3" s="92"/>
      <c r="G3" s="92"/>
      <c r="H3" s="92"/>
      <c r="I3" s="287"/>
      <c r="J3" s="287"/>
      <c r="K3" s="287"/>
      <c r="L3" s="287"/>
      <c r="M3" s="287"/>
      <c r="N3" s="287"/>
      <c r="O3" s="125"/>
      <c r="P3" s="92"/>
      <c r="Q3" s="92"/>
      <c r="R3" s="91"/>
      <c r="S3" s="91"/>
      <c r="T3" s="91"/>
      <c r="U3" s="91"/>
      <c r="V3" s="91"/>
      <c r="W3" s="91"/>
      <c r="X3" s="91"/>
      <c r="Y3" s="91"/>
      <c r="Z3" s="91"/>
      <c r="AA3" s="91"/>
      <c r="AB3" s="9"/>
    </row>
    <row r="4" spans="1:28" ht="20.45" customHeight="1">
      <c r="A4" s="9"/>
      <c r="B4" s="92"/>
      <c r="C4" s="91"/>
      <c r="D4" s="91"/>
      <c r="E4" s="89"/>
      <c r="F4" s="89"/>
      <c r="G4" s="89"/>
      <c r="H4" s="89"/>
      <c r="I4" s="287"/>
      <c r="J4" s="287"/>
      <c r="K4" s="287"/>
      <c r="L4" s="287"/>
      <c r="M4" s="287"/>
      <c r="N4" s="287"/>
      <c r="O4" s="125"/>
      <c r="P4" s="92"/>
      <c r="Q4" s="92"/>
      <c r="R4" s="91"/>
      <c r="S4" s="91"/>
      <c r="T4" s="91"/>
      <c r="U4" s="91"/>
      <c r="V4" s="91"/>
      <c r="W4" s="91"/>
      <c r="X4" s="91"/>
      <c r="Y4" s="91"/>
      <c r="Z4" s="91"/>
      <c r="AA4" s="91"/>
      <c r="AB4" s="9"/>
    </row>
    <row r="5" spans="1:28" ht="20.45" customHeight="1">
      <c r="A5" s="9"/>
      <c r="B5" s="92"/>
      <c r="C5" s="89"/>
      <c r="D5" s="89"/>
      <c r="E5" s="92"/>
      <c r="F5" s="92"/>
      <c r="G5" s="92"/>
      <c r="H5" s="92"/>
      <c r="I5" s="92"/>
      <c r="J5" s="92"/>
      <c r="K5" s="92"/>
      <c r="L5" s="92"/>
      <c r="M5" s="92"/>
      <c r="N5" s="92"/>
      <c r="O5" s="92"/>
      <c r="P5" s="108"/>
      <c r="Q5" s="108"/>
      <c r="R5" s="109"/>
      <c r="S5" s="288" t="str">
        <f>H26データシート!K50&amp;"の二酸化炭素排出量は、前年同時期"&amp;IF(Y10+Y8&gt;0,IF(Y10&lt;Y8,"から"&amp;H26データシート!M69&amp;"しました。この調子で省エネを実践していきましょう。",IF(Y10&gt;Y8,"から"&amp;H26データシート!K699&amp;"しました。増加理由を調べて今後の省エネに活かしましょう。","と同程度でした。もっと省エネできる部分がないか探してみましょう。")),"と比較できません。")</f>
        <v>4月～6月の二酸化炭素排出量は、前年同時期と比較できません。</v>
      </c>
      <c r="T5" s="288"/>
      <c r="U5" s="288"/>
      <c r="V5" s="288"/>
      <c r="W5" s="288"/>
      <c r="X5" s="288"/>
      <c r="Y5" s="288"/>
      <c r="Z5" s="288"/>
      <c r="AA5" s="93"/>
      <c r="AB5" s="9"/>
    </row>
    <row r="6" spans="1:28" ht="20.45" customHeight="1">
      <c r="A6" s="9"/>
      <c r="B6" s="92"/>
      <c r="C6" s="89"/>
      <c r="D6" s="89"/>
      <c r="E6" s="92"/>
      <c r="F6" s="92"/>
      <c r="G6" s="92"/>
      <c r="H6" s="92"/>
      <c r="I6" s="92"/>
      <c r="J6" s="92"/>
      <c r="K6" s="92"/>
      <c r="L6" s="92"/>
      <c r="M6" s="92"/>
      <c r="N6" s="92"/>
      <c r="O6" s="89"/>
      <c r="P6" s="111"/>
      <c r="Q6" s="111"/>
      <c r="R6" s="112"/>
      <c r="S6" s="288"/>
      <c r="T6" s="288"/>
      <c r="U6" s="288"/>
      <c r="V6" s="288"/>
      <c r="W6" s="288"/>
      <c r="X6" s="288"/>
      <c r="Y6" s="288"/>
      <c r="Z6" s="288"/>
      <c r="AA6" s="93"/>
      <c r="AB6" s="9"/>
    </row>
    <row r="7" spans="1:28" ht="20.45" customHeight="1">
      <c r="A7" s="9"/>
      <c r="B7" s="92"/>
      <c r="C7" s="89"/>
      <c r="D7" s="89"/>
      <c r="E7" s="92"/>
      <c r="F7" s="92"/>
      <c r="G7" s="92"/>
      <c r="H7" s="92"/>
      <c r="I7" s="92"/>
      <c r="J7" s="92"/>
      <c r="K7" s="92"/>
      <c r="L7" s="92"/>
      <c r="M7" s="92"/>
      <c r="N7" s="92"/>
      <c r="O7" s="89"/>
      <c r="P7" s="111"/>
      <c r="Q7" s="111"/>
      <c r="R7" s="111"/>
      <c r="S7" s="111"/>
      <c r="T7" s="108"/>
      <c r="U7" s="110"/>
      <c r="V7" s="110"/>
      <c r="W7" s="110"/>
      <c r="X7" s="296" t="s">
        <v>45</v>
      </c>
      <c r="Y7" s="296"/>
      <c r="Z7" s="296"/>
      <c r="AA7" s="99"/>
      <c r="AB7" s="9"/>
    </row>
    <row r="8" spans="1:28" ht="20.45" customHeight="1">
      <c r="A8" s="9"/>
      <c r="B8" s="92"/>
      <c r="C8" s="89"/>
      <c r="D8" s="89"/>
      <c r="E8" s="92"/>
      <c r="F8" s="92"/>
      <c r="G8" s="92"/>
      <c r="H8" s="92"/>
      <c r="I8" s="92"/>
      <c r="J8" s="92"/>
      <c r="K8" s="92"/>
      <c r="L8" s="92"/>
      <c r="M8" s="92"/>
      <c r="N8" s="92"/>
      <c r="O8" s="89"/>
      <c r="P8" s="111"/>
      <c r="Q8" s="111"/>
      <c r="R8" s="111"/>
      <c r="S8" s="111"/>
      <c r="T8" s="108"/>
      <c r="U8" s="110"/>
      <c r="V8" s="110"/>
      <c r="W8" s="110"/>
      <c r="X8" s="129" t="s">
        <v>211</v>
      </c>
      <c r="Y8" s="127">
        <f>H26データシート!F69</f>
        <v>0</v>
      </c>
      <c r="Z8" s="130" t="s">
        <v>37</v>
      </c>
      <c r="AA8" s="106"/>
      <c r="AB8" s="9"/>
    </row>
    <row r="9" spans="1:28" ht="20.45" customHeight="1">
      <c r="A9" s="9"/>
      <c r="B9" s="92"/>
      <c r="C9" s="89"/>
      <c r="D9" s="89"/>
      <c r="E9" s="92"/>
      <c r="F9" s="92"/>
      <c r="G9" s="92"/>
      <c r="H9" s="92"/>
      <c r="I9" s="92"/>
      <c r="J9" s="92"/>
      <c r="K9" s="92"/>
      <c r="L9" s="92"/>
      <c r="M9" s="92"/>
      <c r="N9" s="92"/>
      <c r="O9" s="89"/>
      <c r="P9" s="111"/>
      <c r="Q9" s="111"/>
      <c r="R9" s="111"/>
      <c r="S9" s="111"/>
      <c r="T9" s="108"/>
      <c r="U9" s="110"/>
      <c r="V9" s="110"/>
      <c r="W9" s="110"/>
      <c r="X9" s="115"/>
      <c r="Y9" s="297" t="str">
        <f>"↓ "&amp;H26データシート!M69</f>
        <v>↓ 比較なし</v>
      </c>
      <c r="Z9" s="297"/>
      <c r="AA9" s="106"/>
      <c r="AB9" s="9"/>
    </row>
    <row r="10" spans="1:28" ht="20.45" customHeight="1">
      <c r="A10" s="9"/>
      <c r="B10" s="92"/>
      <c r="C10" s="89"/>
      <c r="D10" s="89"/>
      <c r="E10" s="92"/>
      <c r="F10" s="92"/>
      <c r="G10" s="92"/>
      <c r="H10" s="92"/>
      <c r="I10" s="92"/>
      <c r="J10" s="92"/>
      <c r="K10" s="92"/>
      <c r="L10" s="92"/>
      <c r="M10" s="92"/>
      <c r="N10" s="92"/>
      <c r="O10" s="89"/>
      <c r="P10" s="111"/>
      <c r="Q10" s="111"/>
      <c r="R10" s="111"/>
      <c r="S10" s="111"/>
      <c r="T10" s="108"/>
      <c r="U10" s="110"/>
      <c r="V10" s="110"/>
      <c r="W10" s="110"/>
      <c r="X10" s="129" t="s">
        <v>46</v>
      </c>
      <c r="Y10" s="127">
        <f>H26データシート!K69</f>
        <v>0</v>
      </c>
      <c r="Z10" s="130" t="s">
        <v>38</v>
      </c>
      <c r="AA10" s="99"/>
      <c r="AB10" s="9"/>
    </row>
    <row r="11" spans="1:28" ht="20.45" customHeight="1" thickBot="1">
      <c r="A11" s="9"/>
      <c r="B11" s="92"/>
      <c r="C11" s="89"/>
      <c r="D11" s="89"/>
      <c r="E11" s="92"/>
      <c r="F11" s="92"/>
      <c r="G11" s="92"/>
      <c r="H11" s="92"/>
      <c r="I11" s="92"/>
      <c r="J11" s="92"/>
      <c r="K11" s="92"/>
      <c r="L11" s="92"/>
      <c r="M11" s="92"/>
      <c r="N11" s="92"/>
      <c r="O11" s="92"/>
      <c r="P11" s="111"/>
      <c r="Q11" s="111"/>
      <c r="R11" s="111"/>
      <c r="S11" s="111"/>
      <c r="T11" s="108"/>
      <c r="U11" s="110"/>
      <c r="V11" s="110"/>
      <c r="W11" s="110"/>
      <c r="X11" s="113"/>
      <c r="Y11" s="111"/>
      <c r="Z11" s="112"/>
      <c r="AA11" s="94"/>
      <c r="AB11" s="9"/>
    </row>
    <row r="12" spans="1:28" ht="20.45" customHeight="1" thickBot="1">
      <c r="A12" s="9"/>
      <c r="B12" s="92"/>
      <c r="C12" s="92"/>
      <c r="D12" s="89"/>
      <c r="E12" s="100"/>
      <c r="F12" s="92"/>
      <c r="G12" s="92"/>
      <c r="H12" s="92"/>
      <c r="I12" s="92"/>
      <c r="J12" s="92"/>
      <c r="K12" s="92"/>
      <c r="L12" s="92"/>
      <c r="M12" s="92"/>
      <c r="N12" s="92"/>
      <c r="O12" s="99"/>
      <c r="P12" s="111"/>
      <c r="Q12" s="111"/>
      <c r="R12" s="111"/>
      <c r="S12" s="111"/>
      <c r="T12" s="114"/>
      <c r="U12" s="112"/>
      <c r="V12" s="112"/>
      <c r="W12" s="112"/>
      <c r="X12" s="137" t="s">
        <v>39</v>
      </c>
      <c r="Y12" s="290" t="str">
        <f>"　"&amp;H26データシート!M68</f>
        <v>　比較なし</v>
      </c>
      <c r="Z12" s="290"/>
      <c r="AA12" s="107"/>
      <c r="AB12" s="9"/>
    </row>
    <row r="13" spans="1:28" ht="20.45" customHeight="1" thickBot="1">
      <c r="A13" s="9"/>
      <c r="B13" s="92"/>
      <c r="C13" s="91"/>
      <c r="D13" s="91"/>
      <c r="E13" s="92"/>
      <c r="F13" s="92"/>
      <c r="G13" s="92"/>
      <c r="H13" s="92"/>
      <c r="I13" s="92"/>
      <c r="J13" s="92"/>
      <c r="K13" s="92"/>
      <c r="L13" s="92"/>
      <c r="M13" s="92"/>
      <c r="N13" s="92"/>
      <c r="O13" s="92"/>
      <c r="P13" s="111"/>
      <c r="Q13" s="111"/>
      <c r="R13" s="111"/>
      <c r="S13" s="111"/>
      <c r="T13" s="109"/>
      <c r="U13" s="109"/>
      <c r="V13" s="109"/>
      <c r="W13" s="109"/>
      <c r="X13" s="138" t="s">
        <v>34</v>
      </c>
      <c r="Y13" s="290" t="str">
        <f>"　"&amp;H26データシート!M67</f>
        <v>　比較なし</v>
      </c>
      <c r="Z13" s="290"/>
      <c r="AA13" s="107"/>
      <c r="AB13" s="9"/>
    </row>
    <row r="14" spans="1:28" ht="20.45" customHeight="1" thickBot="1">
      <c r="A14" s="9"/>
      <c r="B14" s="92"/>
      <c r="C14" s="91"/>
      <c r="D14" s="91"/>
      <c r="E14" s="89"/>
      <c r="F14" s="89"/>
      <c r="G14" s="89"/>
      <c r="H14" s="89"/>
      <c r="I14" s="89"/>
      <c r="J14" s="89"/>
      <c r="K14" s="89"/>
      <c r="L14" s="89"/>
      <c r="M14" s="89"/>
      <c r="N14" s="89"/>
      <c r="O14" s="89"/>
      <c r="P14" s="111"/>
      <c r="Q14" s="111"/>
      <c r="R14" s="111"/>
      <c r="S14" s="111"/>
      <c r="T14" s="109"/>
      <c r="U14" s="109"/>
      <c r="V14" s="109"/>
      <c r="W14" s="109"/>
      <c r="X14" s="139" t="s">
        <v>40</v>
      </c>
      <c r="Y14" s="290" t="str">
        <f>"　"&amp;H26データシート!M66</f>
        <v>　比較なし</v>
      </c>
      <c r="Z14" s="290"/>
      <c r="AA14" s="107"/>
      <c r="AB14" s="9"/>
    </row>
    <row r="15" spans="1:28" ht="20.45" customHeight="1" thickBot="1">
      <c r="A15" s="9"/>
      <c r="B15" s="92"/>
      <c r="C15" s="89"/>
      <c r="D15" s="89"/>
      <c r="E15" s="92"/>
      <c r="F15" s="92"/>
      <c r="G15" s="92"/>
      <c r="H15" s="92"/>
      <c r="I15" s="92"/>
      <c r="J15" s="92"/>
      <c r="K15" s="92"/>
      <c r="L15" s="92"/>
      <c r="M15" s="92"/>
      <c r="N15" s="92"/>
      <c r="O15" s="92"/>
      <c r="P15" s="111"/>
      <c r="Q15" s="111"/>
      <c r="R15" s="111"/>
      <c r="S15" s="111"/>
      <c r="T15" s="108"/>
      <c r="U15" s="110"/>
      <c r="V15" s="110"/>
      <c r="W15" s="110"/>
      <c r="X15" s="140" t="s">
        <v>41</v>
      </c>
      <c r="Y15" s="290" t="str">
        <f>"　"&amp;H26データシート!M65</f>
        <v>　比較なし</v>
      </c>
      <c r="Z15" s="290"/>
      <c r="AA15" s="107"/>
      <c r="AB15" s="9"/>
    </row>
    <row r="16" spans="1:28" ht="20.45" customHeight="1" thickBot="1">
      <c r="A16" s="9"/>
      <c r="B16" s="92"/>
      <c r="C16" s="89"/>
      <c r="D16" s="89"/>
      <c r="E16" s="92"/>
      <c r="F16" s="92"/>
      <c r="G16" s="92"/>
      <c r="H16" s="92"/>
      <c r="I16" s="92"/>
      <c r="J16" s="92"/>
      <c r="K16" s="92"/>
      <c r="L16" s="92"/>
      <c r="M16" s="92"/>
      <c r="N16" s="92"/>
      <c r="O16" s="92"/>
      <c r="P16" s="111"/>
      <c r="Q16" s="111"/>
      <c r="R16" s="111"/>
      <c r="S16" s="111"/>
      <c r="T16" s="108"/>
      <c r="U16" s="110"/>
      <c r="V16" s="110"/>
      <c r="W16" s="110"/>
      <c r="X16" s="141" t="s">
        <v>42</v>
      </c>
      <c r="Y16" s="290" t="str">
        <f>"　"&amp;H26データシート!M64</f>
        <v>　比較なし</v>
      </c>
      <c r="Z16" s="290"/>
      <c r="AA16" s="107"/>
      <c r="AB16" s="9"/>
    </row>
    <row r="17" spans="1:28" ht="20.45" customHeight="1" thickBot="1">
      <c r="A17" s="9"/>
      <c r="B17" s="92"/>
      <c r="C17" s="89"/>
      <c r="D17" s="89"/>
      <c r="E17" s="92"/>
      <c r="F17" s="92"/>
      <c r="G17" s="92"/>
      <c r="H17" s="92"/>
      <c r="I17" s="92"/>
      <c r="J17" s="92"/>
      <c r="K17" s="92"/>
      <c r="L17" s="92"/>
      <c r="M17" s="92"/>
      <c r="N17" s="92"/>
      <c r="O17" s="92"/>
      <c r="P17" s="116"/>
      <c r="Q17" s="116"/>
      <c r="R17" s="116"/>
      <c r="S17" s="116"/>
      <c r="T17" s="117"/>
      <c r="U17" s="118"/>
      <c r="V17" s="118"/>
      <c r="W17" s="118"/>
      <c r="X17" s="116"/>
      <c r="Y17" s="116"/>
      <c r="Z17" s="119"/>
      <c r="AA17" s="94"/>
      <c r="AB17" s="9"/>
    </row>
    <row r="18" spans="1:28" ht="20.45" customHeight="1" thickTop="1">
      <c r="A18" s="9"/>
      <c r="B18" s="92"/>
      <c r="C18" s="89"/>
      <c r="D18" s="89"/>
      <c r="E18" s="92"/>
      <c r="F18" s="92"/>
      <c r="G18" s="92"/>
      <c r="H18" s="92"/>
      <c r="I18" s="92"/>
      <c r="J18" s="92"/>
      <c r="K18" s="92"/>
      <c r="L18" s="92"/>
      <c r="M18" s="92"/>
      <c r="N18" s="92"/>
      <c r="O18" s="92"/>
      <c r="P18" s="108"/>
      <c r="Q18" s="108"/>
      <c r="R18" s="109"/>
      <c r="S18" s="289" t="str">
        <f>H26データシート!K50&amp;"の光熱費は、前年同時期"&amp;IF(Y23+Y21&gt;0,IF(Y23&lt;Y21,"から"&amp;H26データシート!M63&amp;"しました。",IF(Y23&gt;Y21,"から"&amp;H26データシート!M63&amp;"しました。","と同程度でした。")),"と比較できません。")</f>
        <v>4月～6月の光熱費は、前年同時期と比較できません。</v>
      </c>
      <c r="T18" s="289"/>
      <c r="U18" s="289"/>
      <c r="V18" s="289"/>
      <c r="W18" s="289"/>
      <c r="X18" s="289"/>
      <c r="Y18" s="289"/>
      <c r="Z18" s="289"/>
      <c r="AA18" s="93"/>
      <c r="AB18" s="9"/>
    </row>
    <row r="19" spans="1:28" ht="20.45" customHeight="1">
      <c r="A19" s="9"/>
      <c r="B19" s="92"/>
      <c r="C19" s="89"/>
      <c r="D19" s="89"/>
      <c r="E19" s="92"/>
      <c r="F19" s="92"/>
      <c r="G19" s="92"/>
      <c r="H19" s="92"/>
      <c r="I19" s="92"/>
      <c r="J19" s="92"/>
      <c r="K19" s="92"/>
      <c r="L19" s="92"/>
      <c r="M19" s="92"/>
      <c r="N19" s="92"/>
      <c r="O19" s="92"/>
      <c r="P19" s="111"/>
      <c r="Q19" s="111"/>
      <c r="R19" s="112"/>
      <c r="S19" s="288"/>
      <c r="T19" s="288"/>
      <c r="U19" s="288"/>
      <c r="V19" s="288"/>
      <c r="W19" s="288"/>
      <c r="X19" s="288"/>
      <c r="Y19" s="288"/>
      <c r="Z19" s="288"/>
      <c r="AA19" s="93"/>
      <c r="AB19" s="9"/>
    </row>
    <row r="20" spans="1:28" ht="20.45" customHeight="1">
      <c r="A20" s="9"/>
      <c r="B20" s="92"/>
      <c r="C20" s="89"/>
      <c r="D20" s="89"/>
      <c r="E20" s="92"/>
      <c r="F20" s="92"/>
      <c r="G20" s="92"/>
      <c r="H20" s="92"/>
      <c r="I20" s="92"/>
      <c r="J20" s="92"/>
      <c r="K20" s="92"/>
      <c r="L20" s="92"/>
      <c r="M20" s="92"/>
      <c r="N20" s="92"/>
      <c r="O20" s="92"/>
      <c r="P20" s="111"/>
      <c r="Q20" s="111"/>
      <c r="R20" s="111"/>
      <c r="S20" s="111"/>
      <c r="T20" s="108"/>
      <c r="U20" s="110"/>
      <c r="V20" s="110"/>
      <c r="W20" s="110"/>
      <c r="X20" s="296" t="s">
        <v>43</v>
      </c>
      <c r="Y20" s="296"/>
      <c r="Z20" s="296"/>
      <c r="AA20" s="92"/>
      <c r="AB20" s="9"/>
    </row>
    <row r="21" spans="1:28" ht="20.45" customHeight="1">
      <c r="A21" s="9"/>
      <c r="B21" s="92"/>
      <c r="C21" s="89"/>
      <c r="D21" s="89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111"/>
      <c r="Q21" s="111"/>
      <c r="R21" s="111"/>
      <c r="S21" s="111"/>
      <c r="T21" s="108"/>
      <c r="U21" s="110"/>
      <c r="V21" s="110"/>
      <c r="W21" s="110"/>
      <c r="X21" s="129" t="s">
        <v>211</v>
      </c>
      <c r="Y21" s="127">
        <f>H26データシート!F63</f>
        <v>0</v>
      </c>
      <c r="Z21" s="128" t="s">
        <v>44</v>
      </c>
      <c r="AA21" s="99"/>
      <c r="AB21" s="9"/>
    </row>
    <row r="22" spans="1:28" ht="20.45" customHeight="1">
      <c r="A22" s="9"/>
      <c r="B22" s="92"/>
      <c r="C22" s="104"/>
      <c r="D22" s="102"/>
      <c r="E22" s="105"/>
      <c r="F22" s="105"/>
      <c r="G22" s="105"/>
      <c r="H22" s="105"/>
      <c r="I22" s="92"/>
      <c r="J22" s="105"/>
      <c r="K22" s="105"/>
      <c r="L22" s="105"/>
      <c r="M22" s="105"/>
      <c r="N22" s="133"/>
      <c r="O22" s="92"/>
      <c r="P22" s="111"/>
      <c r="Q22" s="111"/>
      <c r="R22" s="111"/>
      <c r="S22" s="111"/>
      <c r="T22" s="108"/>
      <c r="U22" s="110"/>
      <c r="V22" s="110"/>
      <c r="W22" s="110"/>
      <c r="X22" s="115"/>
      <c r="Y22" s="297" t="str">
        <f>"↓ "&amp;H26データシート!M63</f>
        <v>↓ 比較なし</v>
      </c>
      <c r="Z22" s="297"/>
      <c r="AA22" s="106"/>
      <c r="AB22" s="9"/>
    </row>
    <row r="23" spans="1:28" ht="20.45" customHeight="1">
      <c r="A23" s="9"/>
      <c r="B23" s="92"/>
      <c r="C23" s="90"/>
      <c r="D23" s="90"/>
      <c r="E23" s="90"/>
      <c r="F23" s="90"/>
      <c r="G23" s="90"/>
      <c r="H23" s="90"/>
      <c r="I23" s="90"/>
      <c r="J23" s="90"/>
      <c r="K23" s="90"/>
      <c r="L23" s="90"/>
      <c r="M23" s="90"/>
      <c r="N23" s="90"/>
      <c r="O23" s="100"/>
      <c r="P23" s="111"/>
      <c r="Q23" s="111"/>
      <c r="R23" s="111"/>
      <c r="S23" s="111"/>
      <c r="T23" s="108"/>
      <c r="U23" s="110"/>
      <c r="V23" s="110"/>
      <c r="W23" s="110"/>
      <c r="X23" s="129" t="s">
        <v>46</v>
      </c>
      <c r="Y23" s="127">
        <f>H26データシート!K63</f>
        <v>0</v>
      </c>
      <c r="Z23" s="128" t="s">
        <v>44</v>
      </c>
      <c r="AA23" s="106"/>
      <c r="AB23" s="9"/>
    </row>
    <row r="24" spans="1:28" ht="20.45" customHeight="1" thickBot="1">
      <c r="A24" s="9"/>
      <c r="B24" s="92"/>
      <c r="C24" s="136" t="str">
        <f>H26データシート!H50</f>
        <v>4月</v>
      </c>
      <c r="D24" s="131">
        <f>H26データシート!H69</f>
        <v>0</v>
      </c>
      <c r="E24" s="134" t="s">
        <v>37</v>
      </c>
      <c r="F24" s="134" t="s">
        <v>47</v>
      </c>
      <c r="G24" s="95"/>
      <c r="H24" s="95"/>
      <c r="I24" s="295" t="s">
        <v>50</v>
      </c>
      <c r="J24" s="295"/>
      <c r="K24" s="295"/>
      <c r="L24" s="95"/>
      <c r="M24" s="95"/>
      <c r="N24" s="121"/>
      <c r="O24" s="92"/>
      <c r="P24" s="111"/>
      <c r="Q24" s="111"/>
      <c r="R24" s="111"/>
      <c r="S24" s="111"/>
      <c r="T24" s="108"/>
      <c r="U24" s="110"/>
      <c r="V24" s="110"/>
      <c r="W24" s="110"/>
      <c r="X24" s="113"/>
      <c r="Y24" s="111"/>
      <c r="Z24" s="112"/>
      <c r="AA24" s="99"/>
      <c r="AB24" s="9"/>
    </row>
    <row r="25" spans="1:28" ht="20.45" customHeight="1" thickBot="1">
      <c r="A25" s="9"/>
      <c r="B25" s="92"/>
      <c r="C25" s="136" t="str">
        <f>H26データシート!I50</f>
        <v>5月</v>
      </c>
      <c r="D25" s="131">
        <f>H26データシート!I69</f>
        <v>0</v>
      </c>
      <c r="E25" s="134" t="s">
        <v>37</v>
      </c>
      <c r="F25" s="291">
        <f>H26データシート!K69</f>
        <v>0</v>
      </c>
      <c r="G25" s="292"/>
      <c r="H25" s="135" t="s">
        <v>49</v>
      </c>
      <c r="I25" s="295"/>
      <c r="J25" s="295"/>
      <c r="K25" s="295"/>
      <c r="L25" s="291">
        <f>ROUND(F25/14,0)</f>
        <v>0</v>
      </c>
      <c r="M25" s="292"/>
      <c r="N25" s="120"/>
      <c r="O25" s="92"/>
      <c r="P25" s="111"/>
      <c r="Q25" s="111"/>
      <c r="R25" s="111"/>
      <c r="S25" s="111"/>
      <c r="T25" s="114"/>
      <c r="U25" s="112"/>
      <c r="V25" s="112"/>
      <c r="W25" s="112"/>
      <c r="X25" s="137" t="s">
        <v>39</v>
      </c>
      <c r="Y25" s="290" t="str">
        <f>"　"&amp;H26データシート!M62</f>
        <v>　比較なし</v>
      </c>
      <c r="Z25" s="290"/>
      <c r="AA25" s="94"/>
      <c r="AB25" s="10"/>
    </row>
    <row r="26" spans="1:28" ht="20.45" customHeight="1" thickBot="1">
      <c r="A26" s="9"/>
      <c r="B26" s="92"/>
      <c r="C26" s="136" t="str">
        <f>H26データシート!J50</f>
        <v>6月</v>
      </c>
      <c r="D26" s="132">
        <f>H26データシート!J69</f>
        <v>0</v>
      </c>
      <c r="E26" s="134" t="s">
        <v>37</v>
      </c>
      <c r="F26" s="293"/>
      <c r="G26" s="294"/>
      <c r="H26" s="134" t="s">
        <v>37</v>
      </c>
      <c r="I26" s="295"/>
      <c r="J26" s="295"/>
      <c r="K26" s="295"/>
      <c r="L26" s="293"/>
      <c r="M26" s="294"/>
      <c r="N26" s="134" t="s">
        <v>48</v>
      </c>
      <c r="O26" s="89"/>
      <c r="P26" s="111"/>
      <c r="Q26" s="111"/>
      <c r="R26" s="111"/>
      <c r="S26" s="111"/>
      <c r="T26" s="109"/>
      <c r="U26" s="109"/>
      <c r="V26" s="109"/>
      <c r="W26" s="109"/>
      <c r="X26" s="138" t="s">
        <v>34</v>
      </c>
      <c r="Y26" s="290" t="str">
        <f>"　"&amp;H26データシート!M61</f>
        <v>　比較なし</v>
      </c>
      <c r="Z26" s="290"/>
      <c r="AA26" s="103"/>
      <c r="AB26" s="9"/>
    </row>
    <row r="27" spans="1:28" ht="20.45" customHeight="1" thickBot="1">
      <c r="A27" s="9"/>
      <c r="B27" s="92"/>
      <c r="C27" s="122"/>
      <c r="D27" s="88"/>
      <c r="E27" s="90"/>
      <c r="F27" s="90"/>
      <c r="G27" s="90"/>
      <c r="H27" s="90"/>
      <c r="I27" s="90"/>
      <c r="J27" s="90"/>
      <c r="K27" s="90"/>
      <c r="L27" s="90"/>
      <c r="M27" s="90"/>
      <c r="N27" s="120"/>
      <c r="O27" s="92"/>
      <c r="P27" s="111"/>
      <c r="Q27" s="111"/>
      <c r="R27" s="111"/>
      <c r="S27" s="111"/>
      <c r="T27" s="109"/>
      <c r="U27" s="109"/>
      <c r="V27" s="109"/>
      <c r="W27" s="109"/>
      <c r="X27" s="139" t="s">
        <v>40</v>
      </c>
      <c r="Y27" s="290" t="str">
        <f>"　"&amp;H26データシート!M60</f>
        <v>　比較なし</v>
      </c>
      <c r="Z27" s="290"/>
      <c r="AA27" s="103"/>
      <c r="AB27" s="9"/>
    </row>
    <row r="28" spans="1:28" ht="20.45" customHeight="1" thickBot="1">
      <c r="A28" s="9"/>
      <c r="B28" s="92"/>
      <c r="C28" s="90"/>
      <c r="D28" s="90"/>
      <c r="E28" s="90"/>
      <c r="F28" s="90"/>
      <c r="G28" s="90"/>
      <c r="H28" s="90"/>
      <c r="I28" s="90"/>
      <c r="J28" s="90"/>
      <c r="K28" s="90"/>
      <c r="L28" s="90"/>
      <c r="M28" s="90"/>
      <c r="N28" s="90"/>
      <c r="O28" s="92"/>
      <c r="P28" s="111"/>
      <c r="Q28" s="111"/>
      <c r="R28" s="111"/>
      <c r="S28" s="111"/>
      <c r="T28" s="108"/>
      <c r="U28" s="110"/>
      <c r="V28" s="110"/>
      <c r="W28" s="110"/>
      <c r="X28" s="140" t="s">
        <v>41</v>
      </c>
      <c r="Y28" s="290" t="str">
        <f>"　"&amp;H26データシート!M59</f>
        <v>　比較なし</v>
      </c>
      <c r="Z28" s="290"/>
      <c r="AA28" s="103"/>
      <c r="AB28" s="9"/>
    </row>
    <row r="29" spans="1:28" ht="20.45" customHeight="1" thickBot="1">
      <c r="A29" s="9"/>
      <c r="B29" s="92"/>
      <c r="C29" s="90"/>
      <c r="D29" s="90"/>
      <c r="E29" s="90"/>
      <c r="F29" s="90"/>
      <c r="G29" s="90"/>
      <c r="H29" s="90"/>
      <c r="I29" s="90"/>
      <c r="J29" s="90"/>
      <c r="K29" s="90"/>
      <c r="L29" s="90"/>
      <c r="M29" s="90"/>
      <c r="N29" s="90"/>
      <c r="O29" s="92"/>
      <c r="P29" s="111"/>
      <c r="Q29" s="111"/>
      <c r="R29" s="111"/>
      <c r="S29" s="111"/>
      <c r="T29" s="108"/>
      <c r="U29" s="110"/>
      <c r="V29" s="110"/>
      <c r="W29" s="110"/>
      <c r="X29" s="141" t="s">
        <v>42</v>
      </c>
      <c r="Y29" s="290" t="str">
        <f>"　"&amp;H26データシート!M58</f>
        <v>　比較なし</v>
      </c>
      <c r="Z29" s="290"/>
      <c r="AA29" s="103"/>
      <c r="AB29" s="9"/>
    </row>
    <row r="30" spans="1:28" ht="20.45" customHeight="1">
      <c r="A30" s="9"/>
      <c r="B30" s="92"/>
      <c r="C30" s="90"/>
      <c r="D30" s="90"/>
      <c r="E30" s="90"/>
      <c r="F30" s="90"/>
      <c r="G30" s="90"/>
      <c r="H30" s="90"/>
      <c r="I30" s="90"/>
      <c r="J30" s="90"/>
      <c r="K30" s="90"/>
      <c r="L30" s="90"/>
      <c r="M30" s="90"/>
      <c r="N30" s="90"/>
      <c r="O30" s="92"/>
      <c r="P30" s="111"/>
      <c r="Q30" s="111"/>
      <c r="R30" s="111"/>
      <c r="S30" s="111"/>
      <c r="T30" s="108"/>
      <c r="U30" s="110"/>
      <c r="V30" s="110"/>
      <c r="W30" s="110"/>
      <c r="X30" s="111"/>
      <c r="Y30" s="111"/>
      <c r="Z30" s="112"/>
      <c r="AA30" s="103"/>
      <c r="AB30" s="9"/>
    </row>
    <row r="31" spans="1:28" ht="18" customHeight="1">
      <c r="A31" s="9"/>
      <c r="B31" s="92"/>
      <c r="C31" s="89"/>
      <c r="D31" s="89"/>
      <c r="E31" s="92"/>
      <c r="F31" s="92"/>
      <c r="G31" s="92"/>
      <c r="H31" s="92"/>
      <c r="I31" s="92"/>
      <c r="J31" s="92"/>
      <c r="K31" s="92"/>
      <c r="L31" s="92"/>
      <c r="M31" s="92"/>
      <c r="N31" s="92"/>
      <c r="O31" s="92"/>
      <c r="P31" s="92"/>
      <c r="Q31" s="92"/>
      <c r="R31" s="91"/>
      <c r="S31" s="91"/>
      <c r="T31" s="91"/>
      <c r="U31" s="91"/>
      <c r="V31" s="91"/>
      <c r="W31" s="91"/>
      <c r="X31" s="91"/>
      <c r="Y31" s="91"/>
      <c r="Z31" s="91"/>
      <c r="AA31" s="93"/>
      <c r="AB31" s="9"/>
    </row>
    <row r="32" spans="1:28" ht="5.0999999999999996" customHeight="1">
      <c r="A32" s="9"/>
      <c r="B32" s="98"/>
      <c r="C32" s="96"/>
      <c r="D32" s="97"/>
      <c r="E32" s="96"/>
      <c r="F32" s="98"/>
      <c r="G32" s="98"/>
      <c r="H32" s="98"/>
      <c r="I32" s="98"/>
      <c r="J32" s="98"/>
      <c r="K32" s="98"/>
      <c r="L32" s="98"/>
      <c r="M32" s="98"/>
      <c r="N32" s="98"/>
      <c r="O32" s="98"/>
      <c r="P32" s="98"/>
      <c r="Q32" s="98"/>
      <c r="R32" s="98"/>
      <c r="S32" s="98"/>
      <c r="T32" s="98"/>
      <c r="U32" s="98"/>
      <c r="V32" s="98"/>
      <c r="W32" s="98"/>
      <c r="X32" s="98"/>
      <c r="Y32" s="98"/>
      <c r="Z32" s="98"/>
      <c r="AA32" s="98"/>
      <c r="AB32" s="9"/>
    </row>
    <row r="33" spans="2:4" ht="18" customHeight="1">
      <c r="B33" s="273" t="s">
        <v>194</v>
      </c>
      <c r="C33" s="273"/>
      <c r="D33" s="273"/>
    </row>
  </sheetData>
  <sheetProtection sheet="1" objects="1" scenarios="1"/>
  <mergeCells count="21">
    <mergeCell ref="B33:D33"/>
    <mergeCell ref="F25:G26"/>
    <mergeCell ref="L25:M26"/>
    <mergeCell ref="I24:K26"/>
    <mergeCell ref="X7:Z7"/>
    <mergeCell ref="X20:Z20"/>
    <mergeCell ref="Y22:Z22"/>
    <mergeCell ref="Y9:Z9"/>
    <mergeCell ref="I2:N4"/>
    <mergeCell ref="S5:Z6"/>
    <mergeCell ref="S18:Z19"/>
    <mergeCell ref="Y29:Z29"/>
    <mergeCell ref="Y12:Z12"/>
    <mergeCell ref="Y13:Z13"/>
    <mergeCell ref="Y14:Z14"/>
    <mergeCell ref="Y15:Z15"/>
    <mergeCell ref="Y25:Z25"/>
    <mergeCell ref="Y26:Z26"/>
    <mergeCell ref="Y27:Z27"/>
    <mergeCell ref="Y28:Z28"/>
    <mergeCell ref="Y16:Z16"/>
  </mergeCells>
  <phoneticPr fontId="1"/>
  <conditionalFormatting sqref="U28:W30 U20:W24">
    <cfRule type="iconSet" priority="67">
      <iconSet iconSet="5Arrows">
        <cfvo type="percent" val="0"/>
        <cfvo type="num" val="-0.1"/>
        <cfvo type="num" val="-0.05"/>
        <cfvo type="num" val="0.05"/>
        <cfvo type="num" val="0.1"/>
      </iconSet>
    </cfRule>
  </conditionalFormatting>
  <conditionalFormatting sqref="Y9">
    <cfRule type="containsText" dxfId="15" priority="5" operator="containsText" text="増加">
      <formula>NOT(ISERROR(SEARCH("増加",Y9)))</formula>
    </cfRule>
    <cfRule type="containsText" dxfId="14" priority="6" operator="containsText" text="減少">
      <formula>NOT(ISERROR(SEARCH("減少",Y9)))</formula>
    </cfRule>
  </conditionalFormatting>
  <conditionalFormatting sqref="Y22">
    <cfRule type="containsText" dxfId="13" priority="3" operator="containsText" text="増加">
      <formula>NOT(ISERROR(SEARCH("増加",Y22)))</formula>
    </cfRule>
    <cfRule type="containsText" dxfId="12" priority="4" operator="containsText" text="減少">
      <formula>NOT(ISERROR(SEARCH("減少",Y22)))</formula>
    </cfRule>
  </conditionalFormatting>
  <conditionalFormatting sqref="Y12:Z16 Y25:Z29">
    <cfRule type="containsText" dxfId="11" priority="1" operator="containsText" text="増加">
      <formula>NOT(ISERROR(SEARCH("増加",Y12)))</formula>
    </cfRule>
    <cfRule type="containsText" dxfId="10" priority="2" operator="containsText" text="減少">
      <formula>NOT(ISERROR(SEARCH("減少",Y12)))</formula>
    </cfRule>
  </conditionalFormatting>
  <conditionalFormatting sqref="AA18:AA19 AA31 U15:W17 U7:W11 AA5:AA6">
    <cfRule type="iconSet" priority="42">
      <iconSet iconSet="5Arrows">
        <cfvo type="percent" val="0"/>
        <cfvo type="num" val="-0.1"/>
        <cfvo type="num" val="-0.05"/>
        <cfvo type="num" val="0.05"/>
        <cfvo type="num" val="0.1"/>
      </iconSet>
    </cfRule>
  </conditionalFormatting>
  <hyperlinks>
    <hyperlink ref="B33" location="説明書!A1" display="→　説明書へ戻る" xr:uid="{00000000-0004-0000-0200-000000000000}"/>
  </hyperlinks>
  <pageMargins left="0.19685039370078741" right="0.19685039370078741" top="0.19685039370078741" bottom="0.19685039370078741" header="0" footer="0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D33"/>
  <sheetViews>
    <sheetView view="pageBreakPreview" zoomScale="85" zoomScaleNormal="85" zoomScaleSheetLayoutView="85" workbookViewId="0">
      <selection activeCell="C35" sqref="C35:L35"/>
    </sheetView>
  </sheetViews>
  <sheetFormatPr defaultColWidth="8.625" defaultRowHeight="18" customHeight="1"/>
  <cols>
    <col min="1" max="1" width="0.875" style="6" customWidth="1"/>
    <col min="2" max="2" width="3.125" style="101" customWidth="1"/>
    <col min="3" max="4" width="7.625" style="101" customWidth="1"/>
    <col min="5" max="5" width="4.625" style="101" customWidth="1"/>
    <col min="6" max="7" width="5.625" style="101" customWidth="1"/>
    <col min="8" max="8" width="4.625" style="101" customWidth="1"/>
    <col min="9" max="9" width="5.625" style="101" customWidth="1"/>
    <col min="10" max="10" width="3.625" style="101" customWidth="1"/>
    <col min="11" max="14" width="5.625" style="101" customWidth="1"/>
    <col min="15" max="15" width="3.625" style="101" customWidth="1"/>
    <col min="16" max="23" width="5.625" style="101" customWidth="1"/>
    <col min="24" max="24" width="8.125" style="101" customWidth="1"/>
    <col min="25" max="25" width="9.125" style="101" customWidth="1"/>
    <col min="26" max="26" width="4.625" style="101" customWidth="1"/>
    <col min="27" max="27" width="3.125" style="101" customWidth="1"/>
    <col min="28" max="28" width="0.875" style="6" customWidth="1"/>
    <col min="29" max="29" width="3.625" style="6" customWidth="1"/>
    <col min="30" max="16384" width="8.625" style="6"/>
  </cols>
  <sheetData>
    <row r="1" spans="1:30" ht="5.0999999999999996" customHeight="1">
      <c r="A1" s="9"/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  <c r="V1" s="98"/>
      <c r="W1" s="98"/>
      <c r="X1" s="98"/>
      <c r="Y1" s="98"/>
      <c r="Z1" s="98"/>
      <c r="AA1" s="98"/>
      <c r="AB1" s="9"/>
    </row>
    <row r="2" spans="1:30" ht="20.100000000000001" customHeight="1">
      <c r="A2" s="9"/>
      <c r="B2" s="92"/>
      <c r="C2" s="92"/>
      <c r="D2" s="92"/>
      <c r="E2" s="92"/>
      <c r="F2" s="92"/>
      <c r="G2" s="92"/>
      <c r="H2" s="92"/>
      <c r="I2" s="287" t="s">
        <v>201</v>
      </c>
      <c r="J2" s="287"/>
      <c r="K2" s="287"/>
      <c r="L2" s="287"/>
      <c r="M2" s="287"/>
      <c r="N2" s="287"/>
      <c r="O2" s="125"/>
      <c r="P2" s="92"/>
      <c r="Q2" s="92"/>
      <c r="R2" s="92"/>
      <c r="S2" s="243"/>
      <c r="T2" s="298" t="str">
        <f>説明書!F7</f>
        <v>印西市</v>
      </c>
      <c r="U2" s="298"/>
      <c r="V2" s="298"/>
      <c r="W2" s="298"/>
      <c r="X2" s="245" t="s">
        <v>196</v>
      </c>
      <c r="Y2" s="243"/>
      <c r="Z2" s="243"/>
      <c r="AA2" s="92"/>
      <c r="AB2" s="9"/>
    </row>
    <row r="3" spans="1:30" ht="20.45" customHeight="1">
      <c r="A3" s="9"/>
      <c r="B3" s="92"/>
      <c r="C3" s="91"/>
      <c r="D3" s="91"/>
      <c r="E3" s="92"/>
      <c r="F3" s="92"/>
      <c r="G3" s="92"/>
      <c r="H3" s="92"/>
      <c r="I3" s="287"/>
      <c r="J3" s="287"/>
      <c r="K3" s="287"/>
      <c r="L3" s="287"/>
      <c r="M3" s="287"/>
      <c r="N3" s="287"/>
      <c r="O3" s="125"/>
      <c r="P3" s="92"/>
      <c r="Q3" s="92"/>
      <c r="R3" s="91"/>
      <c r="S3" s="244"/>
      <c r="T3" s="299">
        <f>説明書!F6</f>
        <v>0</v>
      </c>
      <c r="U3" s="299"/>
      <c r="V3" s="299"/>
      <c r="W3" s="245" t="s">
        <v>197</v>
      </c>
      <c r="X3" s="243"/>
      <c r="Y3" s="243"/>
      <c r="Z3" s="244"/>
      <c r="AA3" s="91"/>
      <c r="AB3" s="9"/>
    </row>
    <row r="4" spans="1:30" ht="20.45" customHeight="1">
      <c r="A4" s="9"/>
      <c r="B4" s="92"/>
      <c r="C4" s="91"/>
      <c r="D4" s="91"/>
      <c r="E4" s="89"/>
      <c r="F4" s="89"/>
      <c r="G4" s="89"/>
      <c r="H4" s="89"/>
      <c r="I4" s="287"/>
      <c r="J4" s="287"/>
      <c r="K4" s="287"/>
      <c r="L4" s="287"/>
      <c r="M4" s="287"/>
      <c r="N4" s="287"/>
      <c r="O4" s="125"/>
      <c r="P4" s="92"/>
      <c r="Q4" s="92"/>
      <c r="R4" s="91"/>
      <c r="S4" s="91"/>
      <c r="T4" s="91"/>
      <c r="U4" s="91"/>
      <c r="V4" s="91"/>
      <c r="W4" s="91"/>
      <c r="X4" s="91"/>
      <c r="Y4" s="91"/>
      <c r="Z4" s="91"/>
      <c r="AA4" s="91"/>
      <c r="AB4" s="9"/>
    </row>
    <row r="5" spans="1:30" ht="20.45" customHeight="1">
      <c r="A5" s="9"/>
      <c r="B5" s="92"/>
      <c r="C5" s="89"/>
      <c r="D5" s="89"/>
      <c r="E5" s="92"/>
      <c r="F5" s="92"/>
      <c r="G5" s="92"/>
      <c r="H5" s="92"/>
      <c r="I5" s="92"/>
      <c r="J5" s="92"/>
      <c r="K5" s="92"/>
      <c r="L5" s="92"/>
      <c r="M5" s="92"/>
      <c r="N5" s="92"/>
      <c r="O5" s="92"/>
      <c r="P5" s="108"/>
      <c r="Q5" s="108"/>
      <c r="R5" s="109"/>
      <c r="S5" s="288" t="str">
        <f>"今年の二酸化炭素排出量は、前年同時期"&amp;IF(Y90+Y8&gt;0,IF(Y10&lt;Y8,"から"&amp;H26データシート!N69&amp;"しました。この調子で省エネを実践していきましょう。",IF(Y10&gt;Y8,"から"&amp;H26データシート!N69&amp;"しました。増加理由を調べて今後の省エネに活かしましょう。","と同程度でした。もっと省エネできる部分がないか探してみましょう。")),"と比較できません。")</f>
        <v>今年の二酸化炭素排出量は、前年同時期と比較できません。</v>
      </c>
      <c r="T5" s="288"/>
      <c r="U5" s="288"/>
      <c r="V5" s="288"/>
      <c r="W5" s="288"/>
      <c r="X5" s="288"/>
      <c r="Y5" s="288"/>
      <c r="Z5" s="288"/>
      <c r="AA5" s="93"/>
      <c r="AB5" s="9"/>
    </row>
    <row r="6" spans="1:30" ht="20.45" customHeight="1">
      <c r="A6" s="9"/>
      <c r="B6" s="92"/>
      <c r="C6" s="89"/>
      <c r="D6" s="89"/>
      <c r="E6" s="92"/>
      <c r="F6" s="92"/>
      <c r="G6" s="92"/>
      <c r="H6" s="92"/>
      <c r="I6" s="92"/>
      <c r="J6" s="92"/>
      <c r="K6" s="92"/>
      <c r="L6" s="92"/>
      <c r="M6" s="92"/>
      <c r="N6" s="92"/>
      <c r="O6" s="89"/>
      <c r="P6" s="111"/>
      <c r="Q6" s="111"/>
      <c r="R6" s="112"/>
      <c r="S6" s="288"/>
      <c r="T6" s="288"/>
      <c r="U6" s="288"/>
      <c r="V6" s="288"/>
      <c r="W6" s="288"/>
      <c r="X6" s="288"/>
      <c r="Y6" s="288"/>
      <c r="Z6" s="288"/>
      <c r="AA6" s="93"/>
      <c r="AB6" s="9"/>
    </row>
    <row r="7" spans="1:30" ht="20.45" customHeight="1">
      <c r="A7" s="9"/>
      <c r="B7" s="92"/>
      <c r="C7" s="89"/>
      <c r="D7" s="89"/>
      <c r="E7" s="92"/>
      <c r="F7" s="92"/>
      <c r="G7" s="92"/>
      <c r="H7" s="92"/>
      <c r="I7" s="92"/>
      <c r="J7" s="92"/>
      <c r="K7" s="92"/>
      <c r="L7" s="92"/>
      <c r="M7" s="92"/>
      <c r="N7" s="92"/>
      <c r="O7" s="89"/>
      <c r="P7" s="111"/>
      <c r="Q7" s="111"/>
      <c r="R7" s="111"/>
      <c r="S7" s="111"/>
      <c r="T7" s="108"/>
      <c r="U7" s="110"/>
      <c r="V7" s="110"/>
      <c r="W7" s="110"/>
      <c r="X7" s="296" t="s">
        <v>53</v>
      </c>
      <c r="Y7" s="296"/>
      <c r="Z7" s="296"/>
      <c r="AA7" s="99"/>
      <c r="AB7" s="9"/>
    </row>
    <row r="8" spans="1:30" ht="20.45" customHeight="1">
      <c r="A8" s="9"/>
      <c r="B8" s="92"/>
      <c r="C8" s="89"/>
      <c r="D8" s="89"/>
      <c r="E8" s="92"/>
      <c r="F8" s="92"/>
      <c r="G8" s="92"/>
      <c r="H8" s="92"/>
      <c r="I8" s="92"/>
      <c r="J8" s="92"/>
      <c r="K8" s="92"/>
      <c r="L8" s="92"/>
      <c r="M8" s="92"/>
      <c r="N8" s="92"/>
      <c r="O8" s="89"/>
      <c r="P8" s="111"/>
      <c r="Q8" s="111"/>
      <c r="R8" s="111"/>
      <c r="S8" s="111"/>
      <c r="T8" s="108"/>
      <c r="U8" s="110"/>
      <c r="V8" s="110"/>
      <c r="W8" s="110"/>
      <c r="X8" s="129" t="s">
        <v>211</v>
      </c>
      <c r="Y8" s="127">
        <f>H26データシート!G69</f>
        <v>0</v>
      </c>
      <c r="Z8" s="130" t="s">
        <v>37</v>
      </c>
      <c r="AA8" s="106"/>
      <c r="AB8" s="9"/>
    </row>
    <row r="9" spans="1:30" ht="20.45" customHeight="1">
      <c r="A9" s="9"/>
      <c r="B9" s="92"/>
      <c r="C9" s="89"/>
      <c r="D9" s="89"/>
      <c r="E9" s="92"/>
      <c r="F9" s="92"/>
      <c r="G9" s="92"/>
      <c r="H9" s="92"/>
      <c r="I9" s="92"/>
      <c r="J9" s="92"/>
      <c r="K9" s="92"/>
      <c r="L9" s="92"/>
      <c r="M9" s="92"/>
      <c r="N9" s="92"/>
      <c r="O9" s="89"/>
      <c r="P9" s="111"/>
      <c r="Q9" s="111"/>
      <c r="R9" s="111"/>
      <c r="S9" s="111"/>
      <c r="T9" s="108"/>
      <c r="U9" s="110"/>
      <c r="V9" s="110"/>
      <c r="W9" s="110"/>
      <c r="X9" s="115"/>
      <c r="Y9" s="297" t="str">
        <f>"↓ "&amp;H26データシート!N69</f>
        <v>↓ 比較なし</v>
      </c>
      <c r="Z9" s="297"/>
      <c r="AA9" s="106"/>
      <c r="AB9" s="9"/>
      <c r="AD9" s="242"/>
    </row>
    <row r="10" spans="1:30" ht="20.45" customHeight="1">
      <c r="A10" s="9"/>
      <c r="B10" s="92"/>
      <c r="C10" s="89"/>
      <c r="D10" s="89"/>
      <c r="E10" s="92"/>
      <c r="F10" s="92"/>
      <c r="G10" s="92"/>
      <c r="H10" s="92"/>
      <c r="I10" s="92"/>
      <c r="J10" s="92"/>
      <c r="K10" s="92"/>
      <c r="L10" s="92"/>
      <c r="M10" s="92"/>
      <c r="N10" s="92"/>
      <c r="O10" s="89"/>
      <c r="P10" s="111"/>
      <c r="Q10" s="111"/>
      <c r="R10" s="111"/>
      <c r="S10" s="111"/>
      <c r="T10" s="108"/>
      <c r="U10" s="110"/>
      <c r="V10" s="110"/>
      <c r="W10" s="110"/>
      <c r="X10" s="129" t="s">
        <v>46</v>
      </c>
      <c r="Y10" s="127">
        <f>H26データシート!L69</f>
        <v>0</v>
      </c>
      <c r="Z10" s="130" t="s">
        <v>38</v>
      </c>
      <c r="AA10" s="99"/>
      <c r="AB10" s="9"/>
    </row>
    <row r="11" spans="1:30" ht="20.45" customHeight="1" thickBot="1">
      <c r="A11" s="9"/>
      <c r="B11" s="92"/>
      <c r="C11" s="89"/>
      <c r="D11" s="89"/>
      <c r="E11" s="92"/>
      <c r="F11" s="92"/>
      <c r="G11" s="92"/>
      <c r="H11" s="92"/>
      <c r="I11" s="92"/>
      <c r="J11" s="92"/>
      <c r="K11" s="92"/>
      <c r="L11" s="92"/>
      <c r="M11" s="92"/>
      <c r="N11" s="92"/>
      <c r="O11" s="92"/>
      <c r="P11" s="111"/>
      <c r="Q11" s="111"/>
      <c r="R11" s="111"/>
      <c r="S11" s="111"/>
      <c r="T11" s="108"/>
      <c r="U11" s="110"/>
      <c r="V11" s="110"/>
      <c r="W11" s="110"/>
      <c r="X11" s="113"/>
      <c r="Y11" s="111"/>
      <c r="Z11" s="112"/>
      <c r="AA11" s="94"/>
      <c r="AB11" s="9"/>
    </row>
    <row r="12" spans="1:30" ht="20.45" customHeight="1" thickBot="1">
      <c r="A12" s="9"/>
      <c r="B12" s="92"/>
      <c r="C12" s="92"/>
      <c r="D12" s="89"/>
      <c r="E12" s="100"/>
      <c r="F12" s="92"/>
      <c r="G12" s="92"/>
      <c r="H12" s="92"/>
      <c r="I12" s="92"/>
      <c r="J12" s="92"/>
      <c r="K12" s="92"/>
      <c r="L12" s="92"/>
      <c r="M12" s="92"/>
      <c r="N12" s="92"/>
      <c r="O12" s="99"/>
      <c r="P12" s="111"/>
      <c r="Q12" s="111"/>
      <c r="R12" s="111"/>
      <c r="S12" s="111"/>
      <c r="T12" s="114"/>
      <c r="U12" s="112"/>
      <c r="V12" s="112"/>
      <c r="W12" s="112"/>
      <c r="X12" s="137" t="s">
        <v>39</v>
      </c>
      <c r="Y12" s="290" t="str">
        <f>"　"&amp;H26データシート!N68</f>
        <v>　比較なし</v>
      </c>
      <c r="Z12" s="290"/>
      <c r="AA12" s="107"/>
      <c r="AB12" s="9"/>
    </row>
    <row r="13" spans="1:30" ht="20.45" customHeight="1" thickBot="1">
      <c r="A13" s="9"/>
      <c r="B13" s="92"/>
      <c r="C13" s="91"/>
      <c r="D13" s="91"/>
      <c r="E13" s="92"/>
      <c r="F13" s="92"/>
      <c r="G13" s="92"/>
      <c r="H13" s="92"/>
      <c r="I13" s="92"/>
      <c r="J13" s="92"/>
      <c r="K13" s="92"/>
      <c r="L13" s="92"/>
      <c r="M13" s="92"/>
      <c r="N13" s="92"/>
      <c r="O13" s="92"/>
      <c r="P13" s="111"/>
      <c r="Q13" s="111"/>
      <c r="R13" s="111"/>
      <c r="S13" s="111"/>
      <c r="T13" s="109"/>
      <c r="U13" s="109"/>
      <c r="V13" s="109"/>
      <c r="W13" s="109"/>
      <c r="X13" s="138" t="s">
        <v>34</v>
      </c>
      <c r="Y13" s="290" t="str">
        <f>"　"&amp;H26データシート!N67</f>
        <v>　比較なし</v>
      </c>
      <c r="Z13" s="290"/>
      <c r="AA13" s="107"/>
      <c r="AB13" s="9"/>
    </row>
    <row r="14" spans="1:30" ht="20.45" customHeight="1" thickBot="1">
      <c r="A14" s="9"/>
      <c r="B14" s="92"/>
      <c r="C14" s="91"/>
      <c r="D14" s="91"/>
      <c r="E14" s="89"/>
      <c r="F14" s="89"/>
      <c r="G14" s="89"/>
      <c r="H14" s="89"/>
      <c r="I14" s="89"/>
      <c r="J14" s="89"/>
      <c r="K14" s="89"/>
      <c r="L14" s="89"/>
      <c r="M14" s="89"/>
      <c r="N14" s="89"/>
      <c r="O14" s="89"/>
      <c r="P14" s="111"/>
      <c r="Q14" s="111"/>
      <c r="R14" s="111"/>
      <c r="S14" s="111"/>
      <c r="T14" s="109"/>
      <c r="U14" s="109"/>
      <c r="V14" s="109"/>
      <c r="W14" s="109"/>
      <c r="X14" s="139" t="s">
        <v>40</v>
      </c>
      <c r="Y14" s="290" t="str">
        <f>"　"&amp;H26データシート!N66</f>
        <v>　比較なし</v>
      </c>
      <c r="Z14" s="290"/>
      <c r="AA14" s="107"/>
      <c r="AB14" s="9"/>
    </row>
    <row r="15" spans="1:30" ht="20.45" customHeight="1" thickBot="1">
      <c r="A15" s="9"/>
      <c r="B15" s="92"/>
      <c r="C15" s="89"/>
      <c r="D15" s="89"/>
      <c r="E15" s="92"/>
      <c r="F15" s="92"/>
      <c r="G15" s="92"/>
      <c r="H15" s="92"/>
      <c r="I15" s="92"/>
      <c r="J15" s="92"/>
      <c r="K15" s="92"/>
      <c r="L15" s="92"/>
      <c r="M15" s="92"/>
      <c r="N15" s="92"/>
      <c r="O15" s="92"/>
      <c r="P15" s="111"/>
      <c r="Q15" s="111"/>
      <c r="R15" s="111"/>
      <c r="S15" s="111"/>
      <c r="T15" s="108"/>
      <c r="U15" s="110"/>
      <c r="V15" s="110"/>
      <c r="W15" s="110"/>
      <c r="X15" s="140" t="s">
        <v>41</v>
      </c>
      <c r="Y15" s="290" t="str">
        <f>"　"&amp;H26データシート!N65</f>
        <v>　比較なし</v>
      </c>
      <c r="Z15" s="290"/>
      <c r="AA15" s="107"/>
      <c r="AB15" s="9"/>
    </row>
    <row r="16" spans="1:30" ht="20.45" customHeight="1" thickBot="1">
      <c r="A16" s="9"/>
      <c r="B16" s="92"/>
      <c r="C16" s="89"/>
      <c r="D16" s="89"/>
      <c r="E16" s="92"/>
      <c r="F16" s="92"/>
      <c r="G16" s="92"/>
      <c r="H16" s="92"/>
      <c r="I16" s="92"/>
      <c r="J16" s="92"/>
      <c r="K16" s="92"/>
      <c r="L16" s="92"/>
      <c r="M16" s="92"/>
      <c r="N16" s="92"/>
      <c r="O16" s="92"/>
      <c r="P16" s="111"/>
      <c r="Q16" s="111"/>
      <c r="R16" s="111"/>
      <c r="S16" s="111"/>
      <c r="T16" s="108"/>
      <c r="U16" s="110"/>
      <c r="V16" s="110"/>
      <c r="W16" s="110"/>
      <c r="X16" s="141" t="s">
        <v>42</v>
      </c>
      <c r="Y16" s="290" t="str">
        <f>"　"&amp;H26データシート!N64</f>
        <v>　比較なし</v>
      </c>
      <c r="Z16" s="290"/>
      <c r="AA16" s="107"/>
      <c r="AB16" s="9"/>
    </row>
    <row r="17" spans="1:28" ht="20.45" customHeight="1" thickBot="1">
      <c r="A17" s="9"/>
      <c r="B17" s="92"/>
      <c r="C17" s="89"/>
      <c r="D17" s="89"/>
      <c r="E17" s="92"/>
      <c r="F17" s="92"/>
      <c r="G17" s="92"/>
      <c r="H17" s="92"/>
      <c r="I17" s="92"/>
      <c r="J17" s="92"/>
      <c r="K17" s="92"/>
      <c r="L17" s="92"/>
      <c r="M17" s="92"/>
      <c r="N17" s="92"/>
      <c r="O17" s="92"/>
      <c r="P17" s="116"/>
      <c r="Q17" s="116"/>
      <c r="R17" s="116"/>
      <c r="S17" s="116"/>
      <c r="T17" s="117"/>
      <c r="U17" s="118"/>
      <c r="V17" s="118"/>
      <c r="W17" s="118"/>
      <c r="X17" s="116"/>
      <c r="Y17" s="116"/>
      <c r="Z17" s="119"/>
      <c r="AA17" s="94"/>
      <c r="AB17" s="9"/>
    </row>
    <row r="18" spans="1:28" ht="20.45" customHeight="1" thickTop="1">
      <c r="A18" s="9"/>
      <c r="B18" s="92"/>
      <c r="C18" s="89"/>
      <c r="D18" s="89"/>
      <c r="E18" s="92"/>
      <c r="F18" s="92"/>
      <c r="G18" s="92"/>
      <c r="H18" s="92"/>
      <c r="I18" s="92"/>
      <c r="J18" s="92"/>
      <c r="K18" s="92"/>
      <c r="L18" s="92"/>
      <c r="M18" s="92"/>
      <c r="N18" s="92"/>
      <c r="O18" s="92"/>
      <c r="P18" s="108"/>
      <c r="Q18" s="108"/>
      <c r="R18" s="109"/>
      <c r="S18" s="289" t="str">
        <f>"今年の光熱費は、前年同時期"&amp;IF(Y23+Y21&gt;0,IF(Y23&lt;Y21,"から"&amp;H26データシート!N63&amp;"しました。",IF(Y23&gt;Y21,"から"&amp;H26データシート!N63&amp;"しました。","と同程度でした。")),"と比較できません。")</f>
        <v>今年の光熱費は、前年同時期と比較できません。</v>
      </c>
      <c r="T18" s="289"/>
      <c r="U18" s="289"/>
      <c r="V18" s="289"/>
      <c r="W18" s="289"/>
      <c r="X18" s="289"/>
      <c r="Y18" s="289"/>
      <c r="Z18" s="289"/>
      <c r="AA18" s="93"/>
      <c r="AB18" s="9"/>
    </row>
    <row r="19" spans="1:28" ht="20.45" customHeight="1">
      <c r="A19" s="9"/>
      <c r="B19" s="92"/>
      <c r="C19" s="89"/>
      <c r="D19" s="89"/>
      <c r="E19" s="92"/>
      <c r="F19" s="92"/>
      <c r="G19" s="92"/>
      <c r="H19" s="92"/>
      <c r="I19" s="92"/>
      <c r="J19" s="92"/>
      <c r="K19" s="92"/>
      <c r="L19" s="92"/>
      <c r="M19" s="92"/>
      <c r="N19" s="92"/>
      <c r="O19" s="92"/>
      <c r="P19" s="111"/>
      <c r="Q19" s="111"/>
      <c r="R19" s="112"/>
      <c r="S19" s="288"/>
      <c r="T19" s="288"/>
      <c r="U19" s="288"/>
      <c r="V19" s="288"/>
      <c r="W19" s="288"/>
      <c r="X19" s="288"/>
      <c r="Y19" s="288"/>
      <c r="Z19" s="288"/>
      <c r="AA19" s="93"/>
      <c r="AB19" s="9"/>
    </row>
    <row r="20" spans="1:28" ht="20.45" customHeight="1">
      <c r="A20" s="9"/>
      <c r="B20" s="92"/>
      <c r="C20" s="89"/>
      <c r="D20" s="89"/>
      <c r="E20" s="92"/>
      <c r="F20" s="92"/>
      <c r="G20" s="92"/>
      <c r="H20" s="92"/>
      <c r="I20" s="92"/>
      <c r="J20" s="92"/>
      <c r="K20" s="92"/>
      <c r="L20" s="92"/>
      <c r="M20" s="92"/>
      <c r="N20" s="92"/>
      <c r="O20" s="92"/>
      <c r="P20" s="111"/>
      <c r="Q20" s="111"/>
      <c r="R20" s="111"/>
      <c r="S20" s="111"/>
      <c r="T20" s="108"/>
      <c r="U20" s="110"/>
      <c r="V20" s="110"/>
      <c r="W20" s="110"/>
      <c r="X20" s="296" t="s">
        <v>54</v>
      </c>
      <c r="Y20" s="296"/>
      <c r="Z20" s="296"/>
      <c r="AA20" s="92"/>
      <c r="AB20" s="9"/>
    </row>
    <row r="21" spans="1:28" ht="20.45" customHeight="1">
      <c r="A21" s="9"/>
      <c r="B21" s="92"/>
      <c r="C21" s="89"/>
      <c r="D21" s="89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111"/>
      <c r="Q21" s="111"/>
      <c r="R21" s="111"/>
      <c r="S21" s="111"/>
      <c r="T21" s="108"/>
      <c r="U21" s="110"/>
      <c r="V21" s="110"/>
      <c r="W21" s="110"/>
      <c r="X21" s="129" t="s">
        <v>211</v>
      </c>
      <c r="Y21" s="127">
        <f>H26データシート!G63</f>
        <v>0</v>
      </c>
      <c r="Z21" s="128" t="s">
        <v>44</v>
      </c>
      <c r="AA21" s="99"/>
      <c r="AB21" s="9"/>
    </row>
    <row r="22" spans="1:28" ht="20.45" customHeight="1">
      <c r="A22" s="9"/>
      <c r="B22" s="92"/>
      <c r="C22" s="104"/>
      <c r="D22" s="102"/>
      <c r="E22" s="105"/>
      <c r="F22" s="105"/>
      <c r="G22" s="105"/>
      <c r="H22" s="105"/>
      <c r="I22" s="92"/>
      <c r="J22" s="105"/>
      <c r="K22" s="105"/>
      <c r="L22" s="105"/>
      <c r="M22" s="105"/>
      <c r="N22" s="133"/>
      <c r="O22" s="92"/>
      <c r="P22" s="111"/>
      <c r="Q22" s="111"/>
      <c r="R22" s="111"/>
      <c r="S22" s="111"/>
      <c r="T22" s="108"/>
      <c r="U22" s="110"/>
      <c r="V22" s="110"/>
      <c r="W22" s="110"/>
      <c r="X22" s="115"/>
      <c r="Y22" s="297" t="str">
        <f>"↓ "&amp;H26データシート!N63</f>
        <v>↓ 比較なし</v>
      </c>
      <c r="Z22" s="297"/>
      <c r="AA22" s="106"/>
      <c r="AB22" s="9"/>
    </row>
    <row r="23" spans="1:28" ht="20.45" customHeight="1">
      <c r="A23" s="9"/>
      <c r="B23" s="92"/>
      <c r="C23" s="90"/>
      <c r="D23" s="90"/>
      <c r="E23" s="90"/>
      <c r="F23" s="90"/>
      <c r="G23" s="90"/>
      <c r="H23" s="90"/>
      <c r="I23" s="90"/>
      <c r="J23" s="90"/>
      <c r="K23" s="90"/>
      <c r="L23" s="90"/>
      <c r="M23" s="90"/>
      <c r="N23" s="90"/>
      <c r="O23" s="100"/>
      <c r="P23" s="111"/>
      <c r="Q23" s="111"/>
      <c r="R23" s="111"/>
      <c r="S23" s="111"/>
      <c r="T23" s="108"/>
      <c r="U23" s="110"/>
      <c r="V23" s="110"/>
      <c r="W23" s="110"/>
      <c r="X23" s="129" t="s">
        <v>46</v>
      </c>
      <c r="Y23" s="127">
        <f>H26データシート!L63</f>
        <v>0</v>
      </c>
      <c r="Z23" s="128" t="s">
        <v>44</v>
      </c>
      <c r="AA23" s="106"/>
      <c r="AB23" s="9"/>
    </row>
    <row r="24" spans="1:28" ht="20.45" customHeight="1" thickBot="1">
      <c r="A24" s="9"/>
      <c r="B24" s="92"/>
      <c r="C24" s="250" t="str">
        <f>H26データシート!C3&amp;"-"&amp;H26データシート!E3</f>
        <v>4月-6月</v>
      </c>
      <c r="D24" s="131">
        <f>SUM(H26データシート!C24:E24)</f>
        <v>0</v>
      </c>
      <c r="E24" s="134" t="s">
        <v>37</v>
      </c>
      <c r="F24" s="134" t="s">
        <v>55</v>
      </c>
      <c r="G24" s="95"/>
      <c r="H24" s="95"/>
      <c r="I24" s="295" t="s">
        <v>50</v>
      </c>
      <c r="J24" s="295"/>
      <c r="K24" s="295"/>
      <c r="L24" s="95"/>
      <c r="M24" s="95"/>
      <c r="N24" s="121"/>
      <c r="O24" s="92"/>
      <c r="P24" s="111"/>
      <c r="Q24" s="111"/>
      <c r="R24" s="111"/>
      <c r="S24" s="111"/>
      <c r="T24" s="108"/>
      <c r="U24" s="110"/>
      <c r="V24" s="110"/>
      <c r="W24" s="110"/>
      <c r="X24" s="113"/>
      <c r="Y24" s="111"/>
      <c r="Z24" s="112"/>
      <c r="AA24" s="99"/>
      <c r="AB24" s="9"/>
    </row>
    <row r="25" spans="1:28" ht="20.45" customHeight="1" thickBot="1">
      <c r="A25" s="9"/>
      <c r="B25" s="92"/>
      <c r="C25" s="250" t="str">
        <f>H26データシート!F3&amp;"-"&amp;H26データシート!H3</f>
        <v>7月-9月</v>
      </c>
      <c r="D25" s="131">
        <f>SUM(H26データシート!F24:H24)</f>
        <v>0</v>
      </c>
      <c r="E25" s="134" t="s">
        <v>37</v>
      </c>
      <c r="F25" s="291">
        <f>H26データシート!O24</f>
        <v>0</v>
      </c>
      <c r="G25" s="292"/>
      <c r="H25" s="135" t="s">
        <v>49</v>
      </c>
      <c r="I25" s="295"/>
      <c r="J25" s="295"/>
      <c r="K25" s="295"/>
      <c r="L25" s="291">
        <f>ROUND(F25/14,0)</f>
        <v>0</v>
      </c>
      <c r="M25" s="292"/>
      <c r="N25" s="120"/>
      <c r="O25" s="92"/>
      <c r="P25" s="111"/>
      <c r="Q25" s="111"/>
      <c r="R25" s="111"/>
      <c r="S25" s="111"/>
      <c r="T25" s="114"/>
      <c r="U25" s="112"/>
      <c r="V25" s="112"/>
      <c r="W25" s="112"/>
      <c r="X25" s="137" t="s">
        <v>39</v>
      </c>
      <c r="Y25" s="290" t="str">
        <f>"　"&amp;H26データシート!N62</f>
        <v>　比較なし</v>
      </c>
      <c r="Z25" s="290"/>
      <c r="AA25" s="94"/>
      <c r="AB25" s="10"/>
    </row>
    <row r="26" spans="1:28" ht="20.45" customHeight="1" thickBot="1">
      <c r="A26" s="9"/>
      <c r="B26" s="92"/>
      <c r="C26" s="250" t="str">
        <f>H26データシート!I3&amp;"-"&amp;H26データシート!K3</f>
        <v>10月-12月</v>
      </c>
      <c r="D26" s="132">
        <f>SUM(H26データシート!I24:K24)</f>
        <v>0</v>
      </c>
      <c r="E26" s="134" t="s">
        <v>37</v>
      </c>
      <c r="F26" s="293"/>
      <c r="G26" s="294"/>
      <c r="H26" s="134" t="s">
        <v>37</v>
      </c>
      <c r="I26" s="295"/>
      <c r="J26" s="295"/>
      <c r="K26" s="295"/>
      <c r="L26" s="293"/>
      <c r="M26" s="294"/>
      <c r="N26" s="134" t="s">
        <v>48</v>
      </c>
      <c r="O26" s="89"/>
      <c r="P26" s="111"/>
      <c r="Q26" s="111"/>
      <c r="R26" s="111"/>
      <c r="S26" s="111"/>
      <c r="T26" s="109"/>
      <c r="U26" s="109"/>
      <c r="V26" s="109"/>
      <c r="W26" s="109"/>
      <c r="X26" s="138" t="s">
        <v>34</v>
      </c>
      <c r="Y26" s="290" t="str">
        <f>"　"&amp;H26データシート!N61</f>
        <v>　比較なし</v>
      </c>
      <c r="Z26" s="290"/>
      <c r="AA26" s="103"/>
      <c r="AB26" s="9"/>
    </row>
    <row r="27" spans="1:28" ht="20.45" customHeight="1" thickBot="1">
      <c r="A27" s="9"/>
      <c r="B27" s="92"/>
      <c r="C27" s="250" t="str">
        <f>H26データシート!L3&amp;"-"&amp;H26データシート!N3</f>
        <v>1月-3月</v>
      </c>
      <c r="D27" s="132">
        <f>SUM(H26データシート!L24:N24)</f>
        <v>0</v>
      </c>
      <c r="E27" s="134" t="s">
        <v>37</v>
      </c>
      <c r="F27" s="90"/>
      <c r="G27" s="90"/>
      <c r="H27" s="90"/>
      <c r="I27" s="90"/>
      <c r="J27" s="90"/>
      <c r="K27" s="90"/>
      <c r="L27" s="90"/>
      <c r="M27" s="90"/>
      <c r="N27" s="120"/>
      <c r="O27" s="92"/>
      <c r="P27" s="111"/>
      <c r="Q27" s="111"/>
      <c r="R27" s="111"/>
      <c r="S27" s="111"/>
      <c r="T27" s="109"/>
      <c r="U27" s="109"/>
      <c r="V27" s="109"/>
      <c r="W27" s="109"/>
      <c r="X27" s="139" t="s">
        <v>40</v>
      </c>
      <c r="Y27" s="290" t="str">
        <f>"　"&amp;H26データシート!N60</f>
        <v>　比較なし</v>
      </c>
      <c r="Z27" s="290"/>
      <c r="AA27" s="103"/>
      <c r="AB27" s="9"/>
    </row>
    <row r="28" spans="1:28" ht="20.45" customHeight="1" thickBot="1">
      <c r="A28" s="9"/>
      <c r="B28" s="92"/>
      <c r="C28" s="90"/>
      <c r="D28" s="90"/>
      <c r="E28" s="160"/>
      <c r="F28" s="161" t="s">
        <v>146</v>
      </c>
      <c r="G28" s="192">
        <f>H26データシート!P1</f>
        <v>0</v>
      </c>
      <c r="H28" s="162" t="s">
        <v>150</v>
      </c>
      <c r="I28" s="162"/>
      <c r="J28" s="162"/>
      <c r="K28" s="162"/>
      <c r="L28" s="162"/>
      <c r="M28" s="163"/>
      <c r="N28" s="90"/>
      <c r="O28" s="92"/>
      <c r="P28" s="111"/>
      <c r="Q28" s="111"/>
      <c r="R28" s="111"/>
      <c r="S28" s="111"/>
      <c r="T28" s="108"/>
      <c r="U28" s="110"/>
      <c r="V28" s="110"/>
      <c r="W28" s="110"/>
      <c r="X28" s="140" t="s">
        <v>41</v>
      </c>
      <c r="Y28" s="290" t="str">
        <f>"　"&amp;H26データシート!N59</f>
        <v>　比較なし</v>
      </c>
      <c r="Z28" s="290"/>
      <c r="AA28" s="103"/>
      <c r="AB28" s="9"/>
    </row>
    <row r="29" spans="1:28" ht="20.45" customHeight="1" thickBot="1">
      <c r="A29" s="9"/>
      <c r="B29" s="92"/>
      <c r="C29" s="90"/>
      <c r="D29" s="90"/>
      <c r="E29" s="160"/>
      <c r="F29" s="301" t="e">
        <f>LOOKUP(G28,H26データシート!E75:E82,H26データシート!F75:F82)</f>
        <v>#N/A</v>
      </c>
      <c r="G29" s="302"/>
      <c r="H29" s="164" t="s">
        <v>148</v>
      </c>
      <c r="I29" s="164"/>
      <c r="J29" s="164"/>
      <c r="K29" s="164"/>
      <c r="L29" s="164"/>
      <c r="M29" s="165"/>
      <c r="N29" s="90"/>
      <c r="O29" s="92"/>
      <c r="P29" s="111"/>
      <c r="Q29" s="111"/>
      <c r="R29" s="111"/>
      <c r="S29" s="111"/>
      <c r="T29" s="108"/>
      <c r="U29" s="110"/>
      <c r="V29" s="110"/>
      <c r="W29" s="110"/>
      <c r="X29" s="141" t="s">
        <v>42</v>
      </c>
      <c r="Y29" s="290" t="str">
        <f>"　"&amp;H26データシート!N58</f>
        <v>　比較なし</v>
      </c>
      <c r="Z29" s="290"/>
      <c r="AA29" s="103"/>
      <c r="AB29" s="9"/>
    </row>
    <row r="30" spans="1:28" ht="20.45" customHeight="1">
      <c r="A30" s="9"/>
      <c r="B30" s="92"/>
      <c r="C30" s="90"/>
      <c r="D30" s="90"/>
      <c r="E30" s="90"/>
      <c r="F30" s="300" t="s">
        <v>149</v>
      </c>
      <c r="G30" s="300"/>
      <c r="H30" s="300"/>
      <c r="I30" s="300"/>
      <c r="J30" s="300"/>
      <c r="K30" s="300"/>
      <c r="L30" s="300"/>
      <c r="M30" s="300"/>
      <c r="N30" s="300"/>
      <c r="O30" s="92"/>
      <c r="P30" s="111"/>
      <c r="Q30" s="111"/>
      <c r="R30" s="111"/>
      <c r="S30" s="111"/>
      <c r="T30" s="108"/>
      <c r="U30" s="110"/>
      <c r="V30" s="110"/>
      <c r="W30" s="110"/>
      <c r="X30" s="111"/>
      <c r="Y30" s="111"/>
      <c r="Z30" s="112"/>
      <c r="AA30" s="103"/>
      <c r="AB30" s="9"/>
    </row>
    <row r="31" spans="1:28" ht="18" customHeight="1">
      <c r="A31" s="9"/>
      <c r="B31" s="92"/>
      <c r="C31" s="89"/>
      <c r="D31" s="89"/>
      <c r="E31" s="92"/>
      <c r="F31" s="92"/>
      <c r="G31" s="92"/>
      <c r="H31" s="92"/>
      <c r="I31" s="92"/>
      <c r="J31" s="92"/>
      <c r="K31" s="92"/>
      <c r="L31" s="92"/>
      <c r="M31" s="92"/>
      <c r="N31" s="92"/>
      <c r="O31" s="92"/>
      <c r="P31" s="92"/>
      <c r="Q31" s="92"/>
      <c r="R31" s="91"/>
      <c r="S31" s="91"/>
      <c r="T31" s="91"/>
      <c r="U31" s="91"/>
      <c r="V31" s="91"/>
      <c r="W31" s="91"/>
      <c r="X31" s="91"/>
      <c r="Y31" s="91"/>
      <c r="Z31" s="91"/>
      <c r="AA31" s="93"/>
      <c r="AB31" s="9"/>
    </row>
    <row r="32" spans="1:28" ht="5.0999999999999996" customHeight="1">
      <c r="A32" s="9"/>
      <c r="B32" s="98"/>
      <c r="C32" s="96"/>
      <c r="D32" s="97"/>
      <c r="E32" s="96"/>
      <c r="F32" s="98"/>
      <c r="G32" s="98"/>
      <c r="H32" s="98"/>
      <c r="I32" s="98"/>
      <c r="J32" s="98"/>
      <c r="K32" s="98"/>
      <c r="L32" s="98"/>
      <c r="M32" s="98"/>
      <c r="N32" s="98"/>
      <c r="O32" s="98"/>
      <c r="P32" s="98"/>
      <c r="Q32" s="98"/>
      <c r="R32" s="98"/>
      <c r="S32" s="98"/>
      <c r="T32" s="98"/>
      <c r="U32" s="98"/>
      <c r="V32" s="98"/>
      <c r="W32" s="98"/>
      <c r="X32" s="98"/>
      <c r="Y32" s="98"/>
      <c r="Z32" s="98"/>
      <c r="AA32" s="98"/>
      <c r="AB32" s="9"/>
    </row>
    <row r="33" spans="2:4" ht="18" customHeight="1">
      <c r="B33" s="273" t="s">
        <v>194</v>
      </c>
      <c r="C33" s="273"/>
      <c r="D33" s="273"/>
    </row>
  </sheetData>
  <sheetProtection sheet="1" objects="1" scenarios="1"/>
  <mergeCells count="25">
    <mergeCell ref="B33:D33"/>
    <mergeCell ref="T2:W2"/>
    <mergeCell ref="T3:V3"/>
    <mergeCell ref="Y22:Z22"/>
    <mergeCell ref="F25:G26"/>
    <mergeCell ref="L25:M26"/>
    <mergeCell ref="Y25:Z25"/>
    <mergeCell ref="Y26:Z26"/>
    <mergeCell ref="F30:N30"/>
    <mergeCell ref="F29:G29"/>
    <mergeCell ref="I2:N4"/>
    <mergeCell ref="S5:Z6"/>
    <mergeCell ref="X7:Z7"/>
    <mergeCell ref="Y9:Z9"/>
    <mergeCell ref="Y12:Z12"/>
    <mergeCell ref="X20:Z20"/>
    <mergeCell ref="Y28:Z28"/>
    <mergeCell ref="Y29:Z29"/>
    <mergeCell ref="I24:K26"/>
    <mergeCell ref="Y13:Z13"/>
    <mergeCell ref="Y14:Z14"/>
    <mergeCell ref="Y15:Z15"/>
    <mergeCell ref="Y16:Z16"/>
    <mergeCell ref="S18:Z19"/>
    <mergeCell ref="Y27:Z27"/>
  </mergeCells>
  <phoneticPr fontId="1"/>
  <conditionalFormatting sqref="U28:W30 U20:W24">
    <cfRule type="iconSet" priority="8">
      <iconSet iconSet="5Arrows">
        <cfvo type="percent" val="0"/>
        <cfvo type="num" val="-0.1"/>
        <cfvo type="num" val="-0.05"/>
        <cfvo type="num" val="0.05"/>
        <cfvo type="num" val="0.1"/>
      </iconSet>
    </cfRule>
  </conditionalFormatting>
  <conditionalFormatting sqref="Y9">
    <cfRule type="containsText" dxfId="9" priority="5" operator="containsText" text="増加">
      <formula>NOT(ISERROR(SEARCH("増加",Y9)))</formula>
    </cfRule>
    <cfRule type="containsText" dxfId="8" priority="6" operator="containsText" text="減少">
      <formula>NOT(ISERROR(SEARCH("減少",Y9)))</formula>
    </cfRule>
  </conditionalFormatting>
  <conditionalFormatting sqref="Y22">
    <cfRule type="containsText" dxfId="7" priority="3" operator="containsText" text="増加">
      <formula>NOT(ISERROR(SEARCH("増加",Y22)))</formula>
    </cfRule>
    <cfRule type="containsText" dxfId="6" priority="4" operator="containsText" text="減少">
      <formula>NOT(ISERROR(SEARCH("減少",Y22)))</formula>
    </cfRule>
  </conditionalFormatting>
  <conditionalFormatting sqref="Y12:Z16 Y25:Z29">
    <cfRule type="containsText" dxfId="5" priority="1" operator="containsText" text="増加">
      <formula>NOT(ISERROR(SEARCH("増加",Y12)))</formula>
    </cfRule>
    <cfRule type="containsText" dxfId="4" priority="2" operator="containsText" text="減少">
      <formula>NOT(ISERROR(SEARCH("減少",Y12)))</formula>
    </cfRule>
  </conditionalFormatting>
  <conditionalFormatting sqref="AA18:AA19 AA31 U15:W17 U7:W11 AA5:AA6">
    <cfRule type="iconSet" priority="7">
      <iconSet iconSet="5Arrows">
        <cfvo type="percent" val="0"/>
        <cfvo type="num" val="-0.1"/>
        <cfvo type="num" val="-0.05"/>
        <cfvo type="num" val="0.05"/>
        <cfvo type="num" val="0.1"/>
      </iconSet>
    </cfRule>
  </conditionalFormatting>
  <hyperlinks>
    <hyperlink ref="B33" location="説明書!A1" display="→　説明書へ戻る" xr:uid="{00000000-0004-0000-0300-000000000000}"/>
  </hyperlinks>
  <pageMargins left="0.19685039370078741" right="0.19685039370078741" top="0.19685039370078741" bottom="0.19685039370078741" header="0" footer="0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R49"/>
  <sheetViews>
    <sheetView view="pageBreakPreview" topLeftCell="A38" zoomScaleNormal="100" zoomScaleSheetLayoutView="100" workbookViewId="0">
      <selection activeCell="C35" sqref="C35:L35"/>
    </sheetView>
  </sheetViews>
  <sheetFormatPr defaultRowHeight="13.5"/>
  <cols>
    <col min="1" max="1" width="0.875" customWidth="1"/>
    <col min="2" max="2" width="1.875" style="150" customWidth="1"/>
    <col min="3" max="3" width="5.875" customWidth="1"/>
    <col min="4" max="4" width="7" customWidth="1"/>
    <col min="5" max="9" width="5.625" customWidth="1"/>
    <col min="10" max="10" width="12.25" customWidth="1"/>
    <col min="11" max="11" width="5.625" customWidth="1"/>
    <col min="12" max="12" width="8.375" customWidth="1"/>
    <col min="13" max="13" width="5.625" customWidth="1"/>
    <col min="14" max="14" width="9.125" customWidth="1"/>
    <col min="15" max="17" width="5.625" customWidth="1"/>
    <col min="18" max="18" width="9" style="150" customWidth="1"/>
  </cols>
  <sheetData>
    <row r="1" spans="2:18" ht="5.25" customHeight="1"/>
    <row r="2" spans="2:18" ht="21">
      <c r="B2" s="184"/>
      <c r="C2" s="185"/>
      <c r="D2" s="185"/>
      <c r="E2" s="185"/>
      <c r="F2" s="185"/>
      <c r="G2" s="185"/>
      <c r="H2" s="185"/>
      <c r="I2" s="185"/>
      <c r="J2" s="186"/>
      <c r="K2" s="186"/>
      <c r="L2" s="186"/>
      <c r="M2" s="186"/>
      <c r="N2" s="186"/>
      <c r="O2" s="186"/>
      <c r="P2" s="186"/>
      <c r="Q2" s="186"/>
      <c r="R2" s="184"/>
    </row>
    <row r="3" spans="2:18" ht="21.75" thickBot="1">
      <c r="B3" s="184"/>
      <c r="C3" s="185"/>
      <c r="D3" s="185"/>
      <c r="E3" s="185"/>
      <c r="F3" s="185"/>
      <c r="G3" s="185"/>
      <c r="H3" s="185"/>
      <c r="I3" s="185"/>
      <c r="J3" s="186"/>
      <c r="K3" s="186"/>
      <c r="L3" s="186"/>
      <c r="M3" s="186"/>
      <c r="N3" s="186"/>
      <c r="O3" s="186"/>
      <c r="P3" s="186"/>
      <c r="Q3" s="186"/>
      <c r="R3" s="184"/>
    </row>
    <row r="4" spans="2:18">
      <c r="B4" s="184"/>
      <c r="C4" s="335" t="s">
        <v>133</v>
      </c>
      <c r="D4" s="347" t="s">
        <v>73</v>
      </c>
      <c r="E4" s="347"/>
      <c r="F4" s="347"/>
      <c r="G4" s="347"/>
      <c r="H4" s="347"/>
      <c r="I4" s="347"/>
      <c r="J4" s="347"/>
      <c r="K4" s="345" t="s">
        <v>74</v>
      </c>
      <c r="L4" s="346"/>
      <c r="M4" s="346"/>
      <c r="N4" s="346"/>
      <c r="O4" s="346"/>
      <c r="P4" s="346"/>
      <c r="Q4" s="346"/>
      <c r="R4" s="184"/>
    </row>
    <row r="5" spans="2:18" ht="14.25" thickBot="1">
      <c r="B5" s="184"/>
      <c r="C5" s="336"/>
      <c r="D5" s="348"/>
      <c r="E5" s="348"/>
      <c r="F5" s="348"/>
      <c r="G5" s="348"/>
      <c r="H5" s="348"/>
      <c r="I5" s="348"/>
      <c r="J5" s="348"/>
      <c r="K5" s="337" t="s">
        <v>75</v>
      </c>
      <c r="L5" s="333"/>
      <c r="M5" s="333" t="s">
        <v>76</v>
      </c>
      <c r="N5" s="333"/>
      <c r="O5" s="333" t="s">
        <v>77</v>
      </c>
      <c r="P5" s="333"/>
      <c r="Q5" s="334"/>
      <c r="R5" s="184"/>
    </row>
    <row r="6" spans="2:18" ht="29.25" customHeight="1" thickTop="1">
      <c r="B6" s="184"/>
      <c r="C6" s="151"/>
      <c r="D6" s="340" t="s">
        <v>78</v>
      </c>
      <c r="E6" s="341"/>
      <c r="F6" s="341"/>
      <c r="G6" s="341"/>
      <c r="H6" s="341"/>
      <c r="I6" s="341"/>
      <c r="J6" s="341"/>
      <c r="K6" s="338" t="s">
        <v>219</v>
      </c>
      <c r="L6" s="339"/>
      <c r="M6" s="342" t="s">
        <v>224</v>
      </c>
      <c r="N6" s="343"/>
      <c r="O6" s="349" t="s">
        <v>79</v>
      </c>
      <c r="P6" s="350"/>
      <c r="Q6" s="350"/>
      <c r="R6" s="184"/>
    </row>
    <row r="7" spans="2:18" ht="28.5" customHeight="1">
      <c r="B7" s="184"/>
      <c r="C7" s="152"/>
      <c r="D7" s="353" t="s">
        <v>80</v>
      </c>
      <c r="E7" s="354"/>
      <c r="F7" s="354"/>
      <c r="G7" s="354"/>
      <c r="H7" s="354"/>
      <c r="I7" s="354"/>
      <c r="J7" s="354"/>
      <c r="K7" s="355" t="s">
        <v>220</v>
      </c>
      <c r="L7" s="311"/>
      <c r="M7" s="344" t="s">
        <v>225</v>
      </c>
      <c r="N7" s="319"/>
      <c r="O7" s="322" t="s">
        <v>81</v>
      </c>
      <c r="P7" s="323"/>
      <c r="Q7" s="323"/>
      <c r="R7" s="184"/>
    </row>
    <row r="8" spans="2:18" ht="14.25">
      <c r="B8" s="184"/>
      <c r="C8" s="153"/>
      <c r="D8" s="351" t="s">
        <v>82</v>
      </c>
      <c r="E8" s="352"/>
      <c r="F8" s="352"/>
      <c r="G8" s="352"/>
      <c r="H8" s="352"/>
      <c r="I8" s="352"/>
      <c r="J8" s="352"/>
      <c r="K8" s="331">
        <v>109.2</v>
      </c>
      <c r="L8" s="332"/>
      <c r="M8" s="316">
        <v>5020</v>
      </c>
      <c r="N8" s="317"/>
      <c r="O8" s="320" t="s">
        <v>83</v>
      </c>
      <c r="P8" s="321"/>
      <c r="Q8" s="321"/>
      <c r="R8" s="184"/>
    </row>
    <row r="9" spans="2:18" ht="14.25">
      <c r="B9" s="184"/>
      <c r="C9" s="152"/>
      <c r="D9" s="353" t="s">
        <v>84</v>
      </c>
      <c r="E9" s="354"/>
      <c r="F9" s="354"/>
      <c r="G9" s="354"/>
      <c r="H9" s="354"/>
      <c r="I9" s="354"/>
      <c r="J9" s="354"/>
      <c r="K9" s="310">
        <v>28.7</v>
      </c>
      <c r="L9" s="311"/>
      <c r="M9" s="318">
        <v>1320</v>
      </c>
      <c r="N9" s="319"/>
      <c r="O9" s="322" t="s">
        <v>83</v>
      </c>
      <c r="P9" s="323"/>
      <c r="Q9" s="323"/>
      <c r="R9" s="184"/>
    </row>
    <row r="10" spans="2:18" ht="14.25">
      <c r="B10" s="184"/>
      <c r="C10" s="154"/>
      <c r="D10" s="351" t="s">
        <v>218</v>
      </c>
      <c r="E10" s="352"/>
      <c r="F10" s="352"/>
      <c r="G10" s="352"/>
      <c r="H10" s="352"/>
      <c r="I10" s="352"/>
      <c r="J10" s="352"/>
      <c r="K10" s="331">
        <v>52.8</v>
      </c>
      <c r="L10" s="332"/>
      <c r="M10" s="316">
        <v>2430</v>
      </c>
      <c r="N10" s="317"/>
      <c r="O10" s="320" t="s">
        <v>227</v>
      </c>
      <c r="P10" s="321"/>
      <c r="Q10" s="321"/>
      <c r="R10" s="184"/>
    </row>
    <row r="11" spans="2:18" ht="14.25">
      <c r="B11" s="184"/>
      <c r="C11" s="155"/>
      <c r="D11" s="353" t="s">
        <v>85</v>
      </c>
      <c r="E11" s="354"/>
      <c r="F11" s="354"/>
      <c r="G11" s="354"/>
      <c r="H11" s="354"/>
      <c r="I11" s="354"/>
      <c r="J11" s="354"/>
      <c r="K11" s="310">
        <v>1.9</v>
      </c>
      <c r="L11" s="311"/>
      <c r="M11" s="318">
        <v>90</v>
      </c>
      <c r="N11" s="319"/>
      <c r="O11" s="322" t="s">
        <v>228</v>
      </c>
      <c r="P11" s="323"/>
      <c r="Q11" s="323"/>
      <c r="R11" s="184"/>
    </row>
    <row r="12" spans="2:18" ht="14.25">
      <c r="B12" s="184"/>
      <c r="C12" s="156"/>
      <c r="D12" s="351" t="s">
        <v>86</v>
      </c>
      <c r="E12" s="352"/>
      <c r="F12" s="352"/>
      <c r="G12" s="352"/>
      <c r="H12" s="352"/>
      <c r="I12" s="352"/>
      <c r="J12" s="352"/>
      <c r="K12" s="331">
        <v>9.9</v>
      </c>
      <c r="L12" s="332"/>
      <c r="M12" s="316">
        <v>450</v>
      </c>
      <c r="N12" s="317"/>
      <c r="O12" s="320" t="s">
        <v>87</v>
      </c>
      <c r="P12" s="321"/>
      <c r="Q12" s="321"/>
      <c r="R12" s="184"/>
    </row>
    <row r="13" spans="2:18" ht="14.25">
      <c r="B13" s="184"/>
      <c r="C13" s="152"/>
      <c r="D13" s="353" t="s">
        <v>88</v>
      </c>
      <c r="E13" s="354"/>
      <c r="F13" s="354"/>
      <c r="G13" s="354"/>
      <c r="H13" s="354"/>
      <c r="I13" s="354"/>
      <c r="J13" s="354"/>
      <c r="K13" s="310">
        <v>36.200000000000003</v>
      </c>
      <c r="L13" s="311"/>
      <c r="M13" s="318">
        <v>1670</v>
      </c>
      <c r="N13" s="319"/>
      <c r="O13" s="322" t="s">
        <v>89</v>
      </c>
      <c r="P13" s="323"/>
      <c r="Q13" s="323"/>
      <c r="R13" s="184"/>
    </row>
    <row r="14" spans="2:18" ht="14.25">
      <c r="B14" s="184"/>
      <c r="C14" s="154"/>
      <c r="D14" s="351" t="s">
        <v>90</v>
      </c>
      <c r="E14" s="352"/>
      <c r="F14" s="352"/>
      <c r="G14" s="352"/>
      <c r="H14" s="352"/>
      <c r="I14" s="352"/>
      <c r="J14" s="352"/>
      <c r="K14" s="331">
        <v>26.5</v>
      </c>
      <c r="L14" s="332"/>
      <c r="M14" s="316">
        <v>1220</v>
      </c>
      <c r="N14" s="317"/>
      <c r="O14" s="320" t="s">
        <v>91</v>
      </c>
      <c r="P14" s="321"/>
      <c r="Q14" s="321"/>
      <c r="R14" s="184"/>
    </row>
    <row r="15" spans="2:18" ht="14.25">
      <c r="B15" s="184"/>
      <c r="C15" s="152"/>
      <c r="D15" s="353" t="s">
        <v>92</v>
      </c>
      <c r="E15" s="354"/>
      <c r="F15" s="354"/>
      <c r="G15" s="354"/>
      <c r="H15" s="354"/>
      <c r="I15" s="354"/>
      <c r="J15" s="354"/>
      <c r="K15" s="310">
        <v>3.6</v>
      </c>
      <c r="L15" s="311"/>
      <c r="M15" s="318">
        <v>160</v>
      </c>
      <c r="N15" s="319"/>
      <c r="O15" s="322" t="s">
        <v>229</v>
      </c>
      <c r="P15" s="323"/>
      <c r="Q15" s="323"/>
      <c r="R15" s="184"/>
    </row>
    <row r="16" spans="2:18" ht="14.25">
      <c r="B16" s="184"/>
      <c r="C16" s="154"/>
      <c r="D16" s="351" t="s">
        <v>93</v>
      </c>
      <c r="E16" s="352"/>
      <c r="F16" s="352"/>
      <c r="G16" s="352"/>
      <c r="H16" s="352"/>
      <c r="I16" s="352"/>
      <c r="J16" s="352"/>
      <c r="K16" s="331">
        <v>20</v>
      </c>
      <c r="L16" s="332"/>
      <c r="M16" s="316">
        <v>1580</v>
      </c>
      <c r="N16" s="317"/>
      <c r="O16" s="320" t="s">
        <v>94</v>
      </c>
      <c r="P16" s="321"/>
      <c r="Q16" s="321"/>
      <c r="R16" s="184"/>
    </row>
    <row r="17" spans="2:18" ht="14.25">
      <c r="B17" s="184"/>
      <c r="C17" s="155"/>
      <c r="D17" s="353" t="s">
        <v>95</v>
      </c>
      <c r="E17" s="354"/>
      <c r="F17" s="354"/>
      <c r="G17" s="354"/>
      <c r="H17" s="354"/>
      <c r="I17" s="354"/>
      <c r="J17" s="354"/>
      <c r="K17" s="310">
        <v>12.9</v>
      </c>
      <c r="L17" s="311"/>
      <c r="M17" s="318">
        <v>1120</v>
      </c>
      <c r="N17" s="319"/>
      <c r="O17" s="322" t="s">
        <v>96</v>
      </c>
      <c r="P17" s="323"/>
      <c r="Q17" s="323"/>
      <c r="R17" s="184"/>
    </row>
    <row r="18" spans="2:18" ht="14.25">
      <c r="B18" s="184"/>
      <c r="C18" s="156"/>
      <c r="D18" s="351" t="s">
        <v>97</v>
      </c>
      <c r="E18" s="352"/>
      <c r="F18" s="352"/>
      <c r="G18" s="352"/>
      <c r="H18" s="352"/>
      <c r="I18" s="352"/>
      <c r="J18" s="352"/>
      <c r="K18" s="331">
        <v>63.1</v>
      </c>
      <c r="L18" s="332"/>
      <c r="M18" s="316">
        <v>2900</v>
      </c>
      <c r="N18" s="317"/>
      <c r="O18" s="320" t="s">
        <v>98</v>
      </c>
      <c r="P18" s="321"/>
      <c r="Q18" s="321"/>
      <c r="R18" s="184"/>
    </row>
    <row r="19" spans="2:18" ht="14.25">
      <c r="B19" s="184"/>
      <c r="C19" s="152"/>
      <c r="D19" s="353" t="s">
        <v>99</v>
      </c>
      <c r="E19" s="354"/>
      <c r="F19" s="354"/>
      <c r="G19" s="354"/>
      <c r="H19" s="354"/>
      <c r="I19" s="354"/>
      <c r="J19" s="354"/>
      <c r="K19" s="308" t="s">
        <v>222</v>
      </c>
      <c r="L19" s="309"/>
      <c r="M19" s="318">
        <v>8870</v>
      </c>
      <c r="N19" s="319"/>
      <c r="O19" s="322" t="s">
        <v>100</v>
      </c>
      <c r="P19" s="323"/>
      <c r="Q19" s="323"/>
      <c r="R19" s="184"/>
    </row>
    <row r="20" spans="2:18" ht="14.25">
      <c r="B20" s="184"/>
      <c r="C20" s="154"/>
      <c r="D20" s="351" t="s">
        <v>101</v>
      </c>
      <c r="E20" s="352"/>
      <c r="F20" s="352"/>
      <c r="G20" s="352"/>
      <c r="H20" s="352"/>
      <c r="I20" s="352"/>
      <c r="J20" s="352"/>
      <c r="K20" s="331">
        <v>87</v>
      </c>
      <c r="L20" s="332"/>
      <c r="M20" s="316">
        <v>6880</v>
      </c>
      <c r="N20" s="317"/>
      <c r="O20" s="320" t="s">
        <v>102</v>
      </c>
      <c r="P20" s="321"/>
      <c r="Q20" s="321"/>
      <c r="R20" s="184"/>
    </row>
    <row r="21" spans="2:18" ht="14.25">
      <c r="B21" s="184"/>
      <c r="C21" s="152"/>
      <c r="D21" s="353" t="s">
        <v>103</v>
      </c>
      <c r="E21" s="354"/>
      <c r="F21" s="354"/>
      <c r="G21" s="354"/>
      <c r="H21" s="354"/>
      <c r="I21" s="354"/>
      <c r="J21" s="354"/>
      <c r="K21" s="310">
        <v>29</v>
      </c>
      <c r="L21" s="311"/>
      <c r="M21" s="318">
        <v>3300</v>
      </c>
      <c r="N21" s="319"/>
      <c r="O21" s="322" t="s">
        <v>104</v>
      </c>
      <c r="P21" s="323"/>
      <c r="Q21" s="323"/>
      <c r="R21" s="184"/>
    </row>
    <row r="22" spans="2:18" ht="14.25">
      <c r="B22" s="184"/>
      <c r="C22" s="154"/>
      <c r="D22" s="351" t="s">
        <v>105</v>
      </c>
      <c r="E22" s="352"/>
      <c r="F22" s="352"/>
      <c r="G22" s="352"/>
      <c r="H22" s="352"/>
      <c r="I22" s="352"/>
      <c r="J22" s="352"/>
      <c r="K22" s="331">
        <v>15.5</v>
      </c>
      <c r="L22" s="332"/>
      <c r="M22" s="316">
        <v>710</v>
      </c>
      <c r="N22" s="317"/>
      <c r="O22" s="320" t="s">
        <v>106</v>
      </c>
      <c r="P22" s="321"/>
      <c r="Q22" s="321"/>
      <c r="R22" s="184"/>
    </row>
    <row r="23" spans="2:18" ht="14.25">
      <c r="B23" s="184"/>
      <c r="C23" s="155"/>
      <c r="D23" s="353" t="s">
        <v>107</v>
      </c>
      <c r="E23" s="354"/>
      <c r="F23" s="354"/>
      <c r="G23" s="354"/>
      <c r="H23" s="354"/>
      <c r="I23" s="354"/>
      <c r="J23" s="354"/>
      <c r="K23" s="310">
        <v>3.5</v>
      </c>
      <c r="L23" s="311"/>
      <c r="M23" s="318">
        <v>3980</v>
      </c>
      <c r="N23" s="319"/>
      <c r="O23" s="322" t="s">
        <v>108</v>
      </c>
      <c r="P23" s="323"/>
      <c r="Q23" s="323"/>
      <c r="R23" s="184"/>
    </row>
    <row r="24" spans="2:18" ht="14.25">
      <c r="B24" s="184"/>
      <c r="C24" s="154"/>
      <c r="D24" s="351" t="s">
        <v>109</v>
      </c>
      <c r="E24" s="352"/>
      <c r="F24" s="352"/>
      <c r="G24" s="352"/>
      <c r="H24" s="352"/>
      <c r="I24" s="352"/>
      <c r="J24" s="352"/>
      <c r="K24" s="331">
        <v>194</v>
      </c>
      <c r="L24" s="332"/>
      <c r="M24" s="316">
        <v>10030</v>
      </c>
      <c r="N24" s="317"/>
      <c r="O24" s="320" t="s">
        <v>110</v>
      </c>
      <c r="P24" s="321"/>
      <c r="Q24" s="321"/>
      <c r="R24" s="184"/>
    </row>
    <row r="25" spans="2:18" ht="14.25">
      <c r="B25" s="184"/>
      <c r="C25" s="155"/>
      <c r="D25" s="353" t="s">
        <v>111</v>
      </c>
      <c r="E25" s="354"/>
      <c r="F25" s="354"/>
      <c r="G25" s="354"/>
      <c r="H25" s="354"/>
      <c r="I25" s="354"/>
      <c r="J25" s="354"/>
      <c r="K25" s="310">
        <v>68</v>
      </c>
      <c r="L25" s="311"/>
      <c r="M25" s="318">
        <v>3510</v>
      </c>
      <c r="N25" s="319"/>
      <c r="O25" s="322" t="s">
        <v>112</v>
      </c>
      <c r="P25" s="323"/>
      <c r="Q25" s="323"/>
      <c r="R25" s="184"/>
    </row>
    <row r="26" spans="2:18" ht="14.25">
      <c r="B26" s="184"/>
      <c r="C26" s="156"/>
      <c r="D26" s="351" t="s">
        <v>113</v>
      </c>
      <c r="E26" s="352"/>
      <c r="F26" s="352"/>
      <c r="G26" s="352"/>
      <c r="H26" s="352"/>
      <c r="I26" s="352"/>
      <c r="J26" s="352"/>
      <c r="K26" s="331">
        <v>42</v>
      </c>
      <c r="L26" s="332"/>
      <c r="M26" s="316">
        <v>2170</v>
      </c>
      <c r="N26" s="317"/>
      <c r="O26" s="320" t="s">
        <v>114</v>
      </c>
      <c r="P26" s="321"/>
      <c r="Q26" s="321"/>
      <c r="R26" s="184"/>
    </row>
    <row r="27" spans="2:18" ht="14.25">
      <c r="B27" s="184"/>
      <c r="C27" s="152"/>
      <c r="D27" s="353" t="s">
        <v>115</v>
      </c>
      <c r="E27" s="354"/>
      <c r="F27" s="354"/>
      <c r="G27" s="354"/>
      <c r="H27" s="354"/>
      <c r="I27" s="354"/>
      <c r="J27" s="354"/>
      <c r="K27" s="310">
        <v>40.200000000000003</v>
      </c>
      <c r="L27" s="311"/>
      <c r="M27" s="318">
        <v>2080</v>
      </c>
      <c r="N27" s="319"/>
      <c r="O27" s="322" t="s">
        <v>116</v>
      </c>
      <c r="P27" s="323"/>
      <c r="Q27" s="323"/>
      <c r="R27" s="184"/>
    </row>
    <row r="28" spans="2:18" ht="14.25">
      <c r="B28" s="184"/>
      <c r="C28" s="153"/>
      <c r="D28" s="351" t="s">
        <v>117</v>
      </c>
      <c r="E28" s="352"/>
      <c r="F28" s="352"/>
      <c r="G28" s="352"/>
      <c r="H28" s="352"/>
      <c r="I28" s="352"/>
      <c r="J28" s="352"/>
      <c r="K28" s="358" t="s">
        <v>221</v>
      </c>
      <c r="L28" s="359"/>
      <c r="M28" s="312" t="s">
        <v>226</v>
      </c>
      <c r="N28" s="313"/>
      <c r="O28" s="320" t="s">
        <v>118</v>
      </c>
      <c r="P28" s="321"/>
      <c r="Q28" s="321"/>
      <c r="R28" s="184"/>
    </row>
    <row r="29" spans="2:18" ht="14.25">
      <c r="B29" s="184"/>
      <c r="C29" s="152"/>
      <c r="D29" s="353" t="s">
        <v>119</v>
      </c>
      <c r="E29" s="354"/>
      <c r="F29" s="354"/>
      <c r="G29" s="354"/>
      <c r="H29" s="354"/>
      <c r="I29" s="354"/>
      <c r="J29" s="354"/>
      <c r="K29" s="308" t="s">
        <v>223</v>
      </c>
      <c r="L29" s="309"/>
      <c r="M29" s="314" t="s">
        <v>226</v>
      </c>
      <c r="N29" s="315"/>
      <c r="O29" s="322" t="s">
        <v>120</v>
      </c>
      <c r="P29" s="323"/>
      <c r="Q29" s="323"/>
      <c r="R29" s="184"/>
    </row>
    <row r="30" spans="2:18" ht="15" thickBot="1">
      <c r="B30" s="184"/>
      <c r="C30" s="153"/>
      <c r="D30" s="356" t="s">
        <v>121</v>
      </c>
      <c r="E30" s="357"/>
      <c r="F30" s="357"/>
      <c r="G30" s="357"/>
      <c r="H30" s="357"/>
      <c r="I30" s="357"/>
      <c r="J30" s="357"/>
      <c r="K30" s="324" t="s">
        <v>221</v>
      </c>
      <c r="L30" s="325"/>
      <c r="M30" s="326" t="s">
        <v>226</v>
      </c>
      <c r="N30" s="327"/>
      <c r="O30" s="303" t="s">
        <v>122</v>
      </c>
      <c r="P30" s="304"/>
      <c r="Q30" s="304"/>
      <c r="R30" s="184"/>
    </row>
    <row r="31" spans="2:18" ht="14.25" thickBot="1">
      <c r="B31" s="184"/>
      <c r="C31" s="187" t="s">
        <v>123</v>
      </c>
      <c r="D31" s="188"/>
      <c r="E31" s="188"/>
      <c r="F31" s="188"/>
      <c r="G31" s="188"/>
      <c r="H31" s="188"/>
      <c r="I31" s="188"/>
      <c r="J31" s="188"/>
      <c r="K31" s="188"/>
      <c r="L31" s="188"/>
      <c r="M31" s="188"/>
      <c r="N31" s="188"/>
      <c r="O31" s="188"/>
      <c r="P31" s="188"/>
      <c r="Q31" s="189" t="s">
        <v>124</v>
      </c>
      <c r="R31" s="184"/>
    </row>
    <row r="32" spans="2:18" ht="16.5" customHeight="1">
      <c r="B32" s="184"/>
      <c r="C32" s="370" t="str">
        <f>IF(COUNTIF(C6:C30,"Yes")=0,"",COUNTIF(C6:C30,"Yes"))</f>
        <v/>
      </c>
      <c r="D32" s="188"/>
      <c r="E32" s="188"/>
      <c r="F32" s="363" t="s">
        <v>125</v>
      </c>
      <c r="G32" s="364"/>
      <c r="H32" s="365"/>
      <c r="I32" s="366" t="s">
        <v>126</v>
      </c>
      <c r="J32" s="367"/>
      <c r="K32" s="368"/>
      <c r="L32" s="360" t="s">
        <v>127</v>
      </c>
      <c r="M32" s="361"/>
      <c r="N32" s="362"/>
      <c r="O32" s="328" t="s">
        <v>128</v>
      </c>
      <c r="P32" s="329"/>
      <c r="Q32" s="330"/>
      <c r="R32" s="184"/>
    </row>
    <row r="33" spans="2:18" ht="14.25" thickBot="1">
      <c r="B33" s="184"/>
      <c r="C33" s="371"/>
      <c r="D33" s="188"/>
      <c r="E33" s="188"/>
      <c r="F33" s="305" t="s">
        <v>129</v>
      </c>
      <c r="G33" s="306"/>
      <c r="H33" s="307"/>
      <c r="I33" s="305" t="s">
        <v>130</v>
      </c>
      <c r="J33" s="306"/>
      <c r="K33" s="307"/>
      <c r="L33" s="305" t="s">
        <v>131</v>
      </c>
      <c r="M33" s="306"/>
      <c r="N33" s="307"/>
      <c r="O33" s="305" t="s">
        <v>132</v>
      </c>
      <c r="P33" s="306"/>
      <c r="Q33" s="307"/>
      <c r="R33" s="184"/>
    </row>
    <row r="34" spans="2:18">
      <c r="B34" s="184"/>
      <c r="C34" s="184"/>
      <c r="D34" s="184"/>
      <c r="E34" s="184"/>
      <c r="F34" s="184"/>
      <c r="G34" s="184"/>
      <c r="H34" s="184"/>
      <c r="I34" s="184"/>
      <c r="J34" s="184"/>
      <c r="K34" s="184" t="s">
        <v>140</v>
      </c>
      <c r="L34" s="184"/>
      <c r="M34" s="184"/>
      <c r="N34" s="184"/>
      <c r="O34" s="184"/>
      <c r="P34" s="184"/>
      <c r="Q34" s="184"/>
      <c r="R34" s="184"/>
    </row>
    <row r="35" spans="2:18">
      <c r="B35" s="184"/>
      <c r="C35" s="184"/>
      <c r="D35" s="184"/>
      <c r="E35" s="184"/>
      <c r="F35" s="184"/>
      <c r="G35" s="184"/>
      <c r="H35" s="184"/>
      <c r="I35" s="184"/>
      <c r="J35" s="184"/>
      <c r="K35" s="184"/>
      <c r="L35" s="184"/>
      <c r="M35" s="184"/>
      <c r="N35" s="184"/>
      <c r="O35" s="184"/>
      <c r="P35" s="184"/>
      <c r="Q35" s="184"/>
      <c r="R35" s="184"/>
    </row>
    <row r="36" spans="2:18">
      <c r="B36" s="184"/>
      <c r="C36" s="184"/>
      <c r="D36" s="184"/>
      <c r="E36" s="184"/>
      <c r="F36" s="184"/>
      <c r="G36" s="184"/>
      <c r="H36" s="184"/>
      <c r="I36" s="184"/>
      <c r="J36" s="184"/>
      <c r="K36" s="184"/>
      <c r="L36" s="184"/>
      <c r="M36" s="184"/>
      <c r="N36" s="184"/>
      <c r="O36" s="184"/>
      <c r="P36" s="184"/>
      <c r="Q36" s="184"/>
      <c r="R36" s="184"/>
    </row>
    <row r="37" spans="2:18">
      <c r="B37" s="184"/>
      <c r="C37" s="184"/>
      <c r="D37" s="184"/>
      <c r="E37" s="184"/>
      <c r="F37" s="184"/>
      <c r="G37" s="184"/>
      <c r="H37" s="184"/>
      <c r="I37" s="184"/>
      <c r="J37" s="184"/>
      <c r="K37" s="184"/>
      <c r="L37" s="184"/>
      <c r="M37" s="184"/>
      <c r="N37" s="184"/>
      <c r="O37" s="184"/>
      <c r="P37" s="184"/>
      <c r="Q37" s="184"/>
      <c r="R37" s="184"/>
    </row>
    <row r="38" spans="2:18">
      <c r="B38" s="184"/>
      <c r="C38" s="184"/>
      <c r="D38" s="184"/>
      <c r="E38" s="184"/>
      <c r="F38" s="184"/>
      <c r="G38" s="184"/>
      <c r="H38" s="184"/>
      <c r="I38" s="193" t="s">
        <v>152</v>
      </c>
      <c r="J38" s="184"/>
      <c r="K38" s="184"/>
      <c r="L38" s="184"/>
      <c r="M38" s="184"/>
      <c r="N38" s="184"/>
      <c r="O38" s="184"/>
      <c r="P38" s="184"/>
      <c r="Q38" s="184"/>
      <c r="R38" s="184"/>
    </row>
    <row r="39" spans="2:18">
      <c r="B39" s="184"/>
      <c r="C39" s="184"/>
      <c r="D39" s="184"/>
      <c r="E39" s="184"/>
      <c r="F39" s="184"/>
      <c r="G39" s="184"/>
      <c r="H39" s="184"/>
      <c r="I39" s="184"/>
      <c r="J39" s="184"/>
      <c r="K39" s="184"/>
      <c r="L39" s="184"/>
      <c r="M39" s="184"/>
      <c r="N39" s="184"/>
      <c r="O39" s="184"/>
      <c r="P39" s="184"/>
      <c r="Q39" s="184"/>
      <c r="R39" s="184"/>
    </row>
    <row r="40" spans="2:18">
      <c r="B40" s="184"/>
      <c r="C40" s="184" t="s">
        <v>154</v>
      </c>
      <c r="D40" s="184"/>
      <c r="E40" s="184"/>
      <c r="F40" s="184"/>
      <c r="G40" s="184"/>
      <c r="H40" s="184"/>
      <c r="I40" s="184"/>
      <c r="J40" s="184"/>
      <c r="K40" s="184"/>
      <c r="L40" s="184"/>
      <c r="M40" s="184"/>
      <c r="N40" s="184"/>
      <c r="O40" s="184"/>
      <c r="P40" s="184"/>
      <c r="Q40" s="184"/>
      <c r="R40" s="184"/>
    </row>
    <row r="41" spans="2:18">
      <c r="B41" s="184"/>
      <c r="C41" s="369" t="str">
        <f>HYPERLINK("#", "http://funtoshare.env.go.jp/")</f>
        <v>http://funtoshare.env.go.jp/</v>
      </c>
      <c r="D41" s="369"/>
      <c r="E41" s="369"/>
      <c r="F41" s="369"/>
      <c r="G41" s="369"/>
      <c r="H41" s="369"/>
      <c r="I41" s="369"/>
      <c r="J41" s="369"/>
      <c r="K41" s="184"/>
      <c r="L41" s="184"/>
      <c r="M41" s="184"/>
      <c r="N41" s="184"/>
      <c r="O41" s="184"/>
      <c r="P41" s="184"/>
      <c r="Q41" s="184"/>
      <c r="R41" s="184"/>
    </row>
    <row r="42" spans="2:18">
      <c r="B42" s="184"/>
      <c r="C42" s="184" t="s">
        <v>230</v>
      </c>
      <c r="D42" s="184"/>
      <c r="E42" s="184"/>
      <c r="F42" s="184"/>
      <c r="G42" s="184"/>
      <c r="H42" s="184"/>
      <c r="I42" s="184"/>
      <c r="J42" s="184"/>
      <c r="K42" s="184"/>
      <c r="L42" s="184"/>
      <c r="M42" s="184"/>
      <c r="N42" s="184"/>
      <c r="O42" s="184"/>
      <c r="P42" s="184"/>
      <c r="Q42" s="184"/>
      <c r="R42" s="184"/>
    </row>
    <row r="43" spans="2:18">
      <c r="B43" s="184"/>
      <c r="C43" s="369" t="str">
        <f>HYPERLINK("#", "http://www.jccca.org/")</f>
        <v>http://www.jccca.org/</v>
      </c>
      <c r="D43" s="369"/>
      <c r="E43" s="369"/>
      <c r="F43" s="369"/>
      <c r="G43" s="369"/>
      <c r="H43" s="369"/>
      <c r="I43" s="369"/>
      <c r="J43" s="369"/>
      <c r="K43" s="184"/>
      <c r="L43" s="184"/>
      <c r="M43" s="184"/>
      <c r="N43" s="184"/>
      <c r="O43" s="184"/>
      <c r="P43" s="184"/>
      <c r="Q43" s="184"/>
      <c r="R43" s="184"/>
    </row>
    <row r="44" spans="2:18">
      <c r="B44" s="184"/>
      <c r="C44" s="184" t="s">
        <v>153</v>
      </c>
      <c r="D44" s="184"/>
      <c r="E44" s="184"/>
      <c r="F44" s="184"/>
      <c r="G44" s="184"/>
      <c r="H44" s="184"/>
      <c r="I44" s="184"/>
      <c r="J44" s="184"/>
      <c r="K44" s="184"/>
      <c r="L44" s="184"/>
      <c r="M44" s="184"/>
      <c r="N44" s="184"/>
      <c r="O44" s="184"/>
      <c r="P44" s="184"/>
      <c r="Q44" s="184"/>
      <c r="R44" s="184"/>
    </row>
    <row r="45" spans="2:18">
      <c r="B45" s="184"/>
      <c r="C45" s="369" t="str">
        <f>HYPERLINK("#", "http://www.nies.go.jp/nieskids/")</f>
        <v>http://www.nies.go.jp/nieskids/</v>
      </c>
      <c r="D45" s="369"/>
      <c r="E45" s="369"/>
      <c r="F45" s="369"/>
      <c r="G45" s="369"/>
      <c r="H45" s="369"/>
      <c r="I45" s="369"/>
      <c r="J45" s="369"/>
      <c r="K45" s="184"/>
      <c r="L45" s="184"/>
      <c r="M45" s="184"/>
      <c r="N45" s="184"/>
      <c r="O45" s="184"/>
      <c r="P45" s="184"/>
      <c r="Q45" s="184"/>
      <c r="R45" s="184"/>
    </row>
    <row r="46" spans="2:18">
      <c r="B46" s="184"/>
      <c r="C46" s="184" t="s">
        <v>155</v>
      </c>
      <c r="D46" s="184"/>
      <c r="E46" s="184"/>
      <c r="F46" s="184"/>
      <c r="G46" s="184"/>
      <c r="H46" s="184"/>
      <c r="I46" s="184"/>
      <c r="J46" s="184"/>
      <c r="K46" s="184"/>
      <c r="L46" s="184"/>
      <c r="M46" s="184"/>
      <c r="N46" s="184"/>
      <c r="O46" s="184"/>
      <c r="P46" s="184"/>
      <c r="Q46" s="184"/>
      <c r="R46" s="184"/>
    </row>
    <row r="47" spans="2:18">
      <c r="B47" s="184"/>
      <c r="C47" s="369" t="str">
        <f>HYPERLINK("#", "http://www.uchieco-shindan.go.jp/2014/jushin/advise.php")</f>
        <v>http://www.uchieco-shindan.go.jp/2014/jushin/advise.php</v>
      </c>
      <c r="D47" s="369"/>
      <c r="E47" s="369"/>
      <c r="F47" s="369"/>
      <c r="G47" s="369"/>
      <c r="H47" s="369"/>
      <c r="I47" s="369"/>
      <c r="J47" s="369"/>
      <c r="K47" s="184"/>
      <c r="L47" s="184"/>
      <c r="M47" s="184"/>
      <c r="N47" s="184"/>
      <c r="O47" s="184"/>
      <c r="P47" s="184"/>
      <c r="Q47" s="184"/>
      <c r="R47" s="184"/>
    </row>
    <row r="48" spans="2:18">
      <c r="B48" s="184"/>
      <c r="C48" s="184"/>
      <c r="D48" s="184"/>
      <c r="E48" s="184"/>
      <c r="F48" s="184"/>
      <c r="G48" s="184"/>
      <c r="H48" s="184"/>
      <c r="I48" s="184"/>
      <c r="J48" s="184"/>
      <c r="K48" s="184"/>
      <c r="L48" s="184"/>
      <c r="M48" s="184"/>
      <c r="N48" s="184"/>
      <c r="O48" s="184"/>
      <c r="P48" s="184"/>
      <c r="Q48" s="184"/>
      <c r="R48" s="184"/>
    </row>
    <row r="49" spans="2:4">
      <c r="B49" s="273" t="s">
        <v>194</v>
      </c>
      <c r="C49" s="273"/>
      <c r="D49" s="273"/>
    </row>
  </sheetData>
  <mergeCells count="120">
    <mergeCell ref="B49:D49"/>
    <mergeCell ref="C45:J45"/>
    <mergeCell ref="C43:J43"/>
    <mergeCell ref="C41:J41"/>
    <mergeCell ref="C47:J47"/>
    <mergeCell ref="C32:C33"/>
    <mergeCell ref="F33:H33"/>
    <mergeCell ref="I33:K33"/>
    <mergeCell ref="D29:J29"/>
    <mergeCell ref="D22:J22"/>
    <mergeCell ref="D23:J23"/>
    <mergeCell ref="D24:J24"/>
    <mergeCell ref="D25:J25"/>
    <mergeCell ref="D30:J30"/>
    <mergeCell ref="K26:L26"/>
    <mergeCell ref="K28:L28"/>
    <mergeCell ref="L32:N32"/>
    <mergeCell ref="F32:H32"/>
    <mergeCell ref="I32:K32"/>
    <mergeCell ref="D26:J26"/>
    <mergeCell ref="D27:J27"/>
    <mergeCell ref="D28:J28"/>
    <mergeCell ref="D18:J18"/>
    <mergeCell ref="D19:J19"/>
    <mergeCell ref="D20:J20"/>
    <mergeCell ref="D21:J21"/>
    <mergeCell ref="K7:L7"/>
    <mergeCell ref="D7:J7"/>
    <mergeCell ref="K16:L16"/>
    <mergeCell ref="K17:L17"/>
    <mergeCell ref="K20:L20"/>
    <mergeCell ref="D11:J11"/>
    <mergeCell ref="D12:J12"/>
    <mergeCell ref="D13:J13"/>
    <mergeCell ref="D14:J14"/>
    <mergeCell ref="D15:J15"/>
    <mergeCell ref="D17:J17"/>
    <mergeCell ref="D16:J16"/>
    <mergeCell ref="D8:J8"/>
    <mergeCell ref="D9:J9"/>
    <mergeCell ref="D10:J10"/>
    <mergeCell ref="O5:Q5"/>
    <mergeCell ref="C4:C5"/>
    <mergeCell ref="K5:L5"/>
    <mergeCell ref="K6:L6"/>
    <mergeCell ref="D6:J6"/>
    <mergeCell ref="M5:N5"/>
    <mergeCell ref="M6:N6"/>
    <mergeCell ref="K10:L10"/>
    <mergeCell ref="K11:L11"/>
    <mergeCell ref="M10:N10"/>
    <mergeCell ref="M11:N11"/>
    <mergeCell ref="O7:Q7"/>
    <mergeCell ref="O8:Q8"/>
    <mergeCell ref="K8:L8"/>
    <mergeCell ref="K9:L9"/>
    <mergeCell ref="M8:N8"/>
    <mergeCell ref="M9:N9"/>
    <mergeCell ref="M7:N7"/>
    <mergeCell ref="O9:Q9"/>
    <mergeCell ref="K4:Q4"/>
    <mergeCell ref="D4:J5"/>
    <mergeCell ref="O6:Q6"/>
    <mergeCell ref="O10:Q10"/>
    <mergeCell ref="O11:Q11"/>
    <mergeCell ref="O15:Q15"/>
    <mergeCell ref="K12:L12"/>
    <mergeCell ref="K13:L13"/>
    <mergeCell ref="M12:N12"/>
    <mergeCell ref="M13:N13"/>
    <mergeCell ref="O12:Q12"/>
    <mergeCell ref="O13:Q13"/>
    <mergeCell ref="K14:L14"/>
    <mergeCell ref="K15:L15"/>
    <mergeCell ref="O14:Q14"/>
    <mergeCell ref="M14:N14"/>
    <mergeCell ref="M15:N15"/>
    <mergeCell ref="O18:Q18"/>
    <mergeCell ref="O19:Q19"/>
    <mergeCell ref="M20:N20"/>
    <mergeCell ref="M21:N21"/>
    <mergeCell ref="K18:L18"/>
    <mergeCell ref="K19:L19"/>
    <mergeCell ref="K21:L21"/>
    <mergeCell ref="M16:N16"/>
    <mergeCell ref="M17:N17"/>
    <mergeCell ref="M18:N18"/>
    <mergeCell ref="M19:N19"/>
    <mergeCell ref="O20:Q20"/>
    <mergeCell ref="O21:Q21"/>
    <mergeCell ref="O16:Q16"/>
    <mergeCell ref="O17:Q17"/>
    <mergeCell ref="O24:Q24"/>
    <mergeCell ref="O25:Q25"/>
    <mergeCell ref="K22:L22"/>
    <mergeCell ref="K23:L23"/>
    <mergeCell ref="M22:N22"/>
    <mergeCell ref="M23:N23"/>
    <mergeCell ref="K24:L24"/>
    <mergeCell ref="M24:N24"/>
    <mergeCell ref="M25:N25"/>
    <mergeCell ref="K25:L25"/>
    <mergeCell ref="O22:Q22"/>
    <mergeCell ref="O23:Q23"/>
    <mergeCell ref="O30:Q30"/>
    <mergeCell ref="L33:N33"/>
    <mergeCell ref="O33:Q33"/>
    <mergeCell ref="K29:L29"/>
    <mergeCell ref="K27:L27"/>
    <mergeCell ref="M28:N28"/>
    <mergeCell ref="M29:N29"/>
    <mergeCell ref="M26:N26"/>
    <mergeCell ref="M27:N27"/>
    <mergeCell ref="O26:Q26"/>
    <mergeCell ref="O27:Q27"/>
    <mergeCell ref="O28:Q28"/>
    <mergeCell ref="O29:Q29"/>
    <mergeCell ref="K30:L30"/>
    <mergeCell ref="M30:N30"/>
    <mergeCell ref="O32:Q32"/>
  </mergeCells>
  <phoneticPr fontId="1"/>
  <conditionalFormatting sqref="F33:H33">
    <cfRule type="expression" dxfId="3" priority="6">
      <formula>AND($C$32&gt;=20,$C$32&lt;=25)</formula>
    </cfRule>
  </conditionalFormatting>
  <conditionalFormatting sqref="I33:K33">
    <cfRule type="expression" dxfId="2" priority="1">
      <formula>AND($C$32&gt;=12,$C$32&lt;=19)</formula>
    </cfRule>
  </conditionalFormatting>
  <conditionalFormatting sqref="L33:N33">
    <cfRule type="expression" dxfId="1" priority="3">
      <formula>AND($C$32&gt;=5,$C$32&lt;=11)</formula>
    </cfRule>
  </conditionalFormatting>
  <conditionalFormatting sqref="O33:Q33">
    <cfRule type="expression" dxfId="0" priority="5">
      <formula>$C$32&lt;=4</formula>
    </cfRule>
  </conditionalFormatting>
  <dataValidations count="1">
    <dataValidation type="list" showInputMessage="1" showErrorMessage="1" sqref="C6:C30" xr:uid="{00000000-0002-0000-0400-000000000000}">
      <formula1>"Yes,No"</formula1>
    </dataValidation>
  </dataValidations>
  <hyperlinks>
    <hyperlink ref="C43" xr:uid="{00000000-0004-0000-0400-000000000000}"/>
    <hyperlink ref="C41" xr:uid="{00000000-0004-0000-0400-000001000000}"/>
    <hyperlink ref="C47" xr:uid="{00000000-0004-0000-0400-000002000000}"/>
    <hyperlink ref="C45" xr:uid="{00000000-0004-0000-0400-000003000000}"/>
    <hyperlink ref="B49" location="説明書!A1" display="→　説明書へ戻る" xr:uid="{00000000-0004-0000-0400-000004000000}"/>
  </hyperlinks>
  <pageMargins left="0.7" right="0.7" top="0.75" bottom="0.75" header="0.3" footer="0.3"/>
  <pageSetup paperSize="9" scale="87" orientation="portrait" r:id="rId1"/>
  <colBreaks count="1" manualBreakCount="1">
    <brk id="18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89"/>
  <sheetViews>
    <sheetView view="pageBreakPreview" zoomScaleNormal="100" zoomScaleSheetLayoutView="100" workbookViewId="0"/>
  </sheetViews>
  <sheetFormatPr defaultRowHeight="11.25"/>
  <cols>
    <col min="1" max="1" width="8.625" style="195" customWidth="1"/>
    <col min="2" max="14" width="7.625" style="195" customWidth="1"/>
    <col min="15" max="16" width="8.625" style="195" customWidth="1"/>
    <col min="17" max="16384" width="9" style="195"/>
  </cols>
  <sheetData>
    <row r="1" spans="1:16">
      <c r="A1" s="195" t="s">
        <v>179</v>
      </c>
      <c r="C1" s="199" t="str">
        <f>IF(SUM(C4:C10)&gt;0,1,"")</f>
        <v/>
      </c>
      <c r="D1" s="199" t="str">
        <f>IF(SUM(D4:D10)&gt;0,2,"")</f>
        <v/>
      </c>
      <c r="E1" s="199" t="str">
        <f>IF(SUM(E4:E10)&gt;0,3,"")</f>
        <v/>
      </c>
      <c r="F1" s="199" t="str">
        <f>IF(SUM(F4:F10)&gt;0,4,"")</f>
        <v/>
      </c>
      <c r="G1" s="199" t="str">
        <f>IF(SUM(G4:G10)&gt;0,5,"")</f>
        <v/>
      </c>
      <c r="H1" s="199" t="str">
        <f>IF(SUM(H4:H10)&gt;0,6,"")</f>
        <v/>
      </c>
      <c r="I1" s="199" t="str">
        <f>IF(SUM(I4:I10)&gt;0,7,"")</f>
        <v/>
      </c>
      <c r="J1" s="199" t="str">
        <f>IF(SUM(J4:J10)&gt;0,8,"")</f>
        <v/>
      </c>
      <c r="K1" s="199" t="str">
        <f>IF(SUM(K4:K10)&gt;0,9,"")</f>
        <v/>
      </c>
      <c r="L1" s="199" t="str">
        <f>IF(SUM(L4:L10)&gt;0,10,"")</f>
        <v/>
      </c>
      <c r="M1" s="199" t="str">
        <f>IF(SUM(M4:M10)&gt;0,11,"")</f>
        <v/>
      </c>
      <c r="N1" s="199" t="str">
        <f>IF(SUM(N4:N10)&gt;0,12,"")</f>
        <v/>
      </c>
      <c r="O1" s="235" t="s">
        <v>182</v>
      </c>
      <c r="P1" s="236">
        <f>入力シート!R2</f>
        <v>0</v>
      </c>
    </row>
    <row r="2" spans="1:16" ht="11.25" customHeight="1">
      <c r="A2" s="374" t="s">
        <v>51</v>
      </c>
      <c r="B2" s="374"/>
      <c r="C2" s="374" t="s">
        <v>2</v>
      </c>
      <c r="D2" s="374"/>
      <c r="E2" s="374"/>
      <c r="F2" s="374"/>
      <c r="G2" s="374"/>
      <c r="H2" s="374"/>
      <c r="I2" s="374"/>
      <c r="J2" s="374"/>
      <c r="K2" s="374"/>
      <c r="L2" s="374" t="s">
        <v>7</v>
      </c>
      <c r="M2" s="374"/>
      <c r="N2" s="374"/>
      <c r="O2" s="372" t="s">
        <v>167</v>
      </c>
      <c r="P2" s="372"/>
    </row>
    <row r="3" spans="1:16">
      <c r="A3" s="374"/>
      <c r="B3" s="374"/>
      <c r="C3" s="202" t="str">
        <f>入力シート!E5&amp;"月"</f>
        <v>4月</v>
      </c>
      <c r="D3" s="202" t="str">
        <f>入力シート!F5&amp;"月"</f>
        <v>5月</v>
      </c>
      <c r="E3" s="202" t="str">
        <f>入力シート!G5&amp;"月"</f>
        <v>6月</v>
      </c>
      <c r="F3" s="202" t="str">
        <f>入力シート!H5&amp;"月"</f>
        <v>7月</v>
      </c>
      <c r="G3" s="202" t="str">
        <f>入力シート!I5&amp;"月"</f>
        <v>8月</v>
      </c>
      <c r="H3" s="202" t="str">
        <f>入力シート!J5&amp;"月"</f>
        <v>9月</v>
      </c>
      <c r="I3" s="202" t="str">
        <f>入力シート!K5&amp;"月"</f>
        <v>10月</v>
      </c>
      <c r="J3" s="202" t="str">
        <f>入力シート!L5&amp;"月"</f>
        <v>11月</v>
      </c>
      <c r="K3" s="202" t="str">
        <f>入力シート!M5&amp;"月"</f>
        <v>12月</v>
      </c>
      <c r="L3" s="202" t="str">
        <f>入力シート!N5&amp;"月"</f>
        <v>1月</v>
      </c>
      <c r="M3" s="202" t="str">
        <f>入力シート!O5&amp;"月"</f>
        <v>2月</v>
      </c>
      <c r="N3" s="202" t="str">
        <f>入力シート!P5&amp;"月"</f>
        <v>3月</v>
      </c>
      <c r="O3" s="203" t="s">
        <v>36</v>
      </c>
      <c r="P3" s="203" t="s">
        <v>166</v>
      </c>
    </row>
    <row r="4" spans="1:16">
      <c r="A4" s="374" t="s">
        <v>171</v>
      </c>
      <c r="B4" s="213" t="s">
        <v>172</v>
      </c>
      <c r="C4" s="204">
        <f>入力シート!E6</f>
        <v>0</v>
      </c>
      <c r="D4" s="204">
        <f>入力シート!F6</f>
        <v>0</v>
      </c>
      <c r="E4" s="204">
        <f>入力シート!G6</f>
        <v>0</v>
      </c>
      <c r="F4" s="204">
        <f>入力シート!H6</f>
        <v>0</v>
      </c>
      <c r="G4" s="204">
        <f>入力シート!I6</f>
        <v>0</v>
      </c>
      <c r="H4" s="204">
        <f>入力シート!J6</f>
        <v>0</v>
      </c>
      <c r="I4" s="204">
        <f>入力シート!K6</f>
        <v>0</v>
      </c>
      <c r="J4" s="204">
        <f>入力シート!L6</f>
        <v>0</v>
      </c>
      <c r="K4" s="204">
        <f>入力シート!M6</f>
        <v>0</v>
      </c>
      <c r="L4" s="204">
        <f>入力シート!N6</f>
        <v>0</v>
      </c>
      <c r="M4" s="204">
        <f>入力シート!O6</f>
        <v>0</v>
      </c>
      <c r="N4" s="204">
        <f>入力シート!P6</f>
        <v>0</v>
      </c>
      <c r="O4" s="204">
        <f>入力シート!Q6</f>
        <v>0</v>
      </c>
      <c r="P4" s="205" t="str">
        <f>入力シート!S6</f>
        <v/>
      </c>
    </row>
    <row r="5" spans="1:16">
      <c r="A5" s="374"/>
      <c r="B5" s="214" t="s">
        <v>0</v>
      </c>
      <c r="C5" s="206">
        <f>入力シート!E7</f>
        <v>0</v>
      </c>
      <c r="D5" s="206">
        <f>入力シート!F7</f>
        <v>0</v>
      </c>
      <c r="E5" s="206">
        <f>入力シート!G7</f>
        <v>0</v>
      </c>
      <c r="F5" s="206">
        <f>入力シート!H7</f>
        <v>0</v>
      </c>
      <c r="G5" s="206">
        <f>入力シート!I7</f>
        <v>0</v>
      </c>
      <c r="H5" s="206">
        <f>入力シート!J7</f>
        <v>0</v>
      </c>
      <c r="I5" s="206">
        <f>入力シート!K7</f>
        <v>0</v>
      </c>
      <c r="J5" s="206">
        <f>入力シート!L7</f>
        <v>0</v>
      </c>
      <c r="K5" s="206">
        <f>入力シート!M7</f>
        <v>0</v>
      </c>
      <c r="L5" s="206">
        <f>入力シート!N7</f>
        <v>0</v>
      </c>
      <c r="M5" s="206">
        <f>入力シート!O7</f>
        <v>0</v>
      </c>
      <c r="N5" s="206">
        <f>入力シート!P7</f>
        <v>0</v>
      </c>
      <c r="O5" s="206">
        <f>入力シート!Q7</f>
        <v>0</v>
      </c>
      <c r="P5" s="207" t="str">
        <f>入力シート!S7</f>
        <v/>
      </c>
    </row>
    <row r="6" spans="1:16">
      <c r="A6" s="374"/>
      <c r="B6" s="214" t="s">
        <v>29</v>
      </c>
      <c r="C6" s="206">
        <f>入力シート!E8</f>
        <v>0</v>
      </c>
      <c r="D6" s="206">
        <f>入力シート!F8</f>
        <v>0</v>
      </c>
      <c r="E6" s="206">
        <f>入力シート!G8</f>
        <v>0</v>
      </c>
      <c r="F6" s="206">
        <f>入力シート!H8</f>
        <v>0</v>
      </c>
      <c r="G6" s="206">
        <f>入力シート!I8</f>
        <v>0</v>
      </c>
      <c r="H6" s="206">
        <f>入力シート!J8</f>
        <v>0</v>
      </c>
      <c r="I6" s="206">
        <f>入力シート!K8</f>
        <v>0</v>
      </c>
      <c r="J6" s="206">
        <f>入力シート!L8</f>
        <v>0</v>
      </c>
      <c r="K6" s="206">
        <f>入力シート!M8</f>
        <v>0</v>
      </c>
      <c r="L6" s="206">
        <f>入力シート!N8</f>
        <v>0</v>
      </c>
      <c r="M6" s="206">
        <f>入力シート!O8</f>
        <v>0</v>
      </c>
      <c r="N6" s="206">
        <f>入力シート!P8</f>
        <v>0</v>
      </c>
      <c r="O6" s="206">
        <f>入力シート!Q8</f>
        <v>0</v>
      </c>
      <c r="P6" s="207" t="str">
        <f>入力シート!S8</f>
        <v/>
      </c>
    </row>
    <row r="7" spans="1:16">
      <c r="A7" s="374"/>
      <c r="B7" s="214" t="s">
        <v>30</v>
      </c>
      <c r="C7" s="206">
        <f>入力シート!E9</f>
        <v>0</v>
      </c>
      <c r="D7" s="206">
        <f>入力シート!F9</f>
        <v>0</v>
      </c>
      <c r="E7" s="206">
        <f>入力シート!G9</f>
        <v>0</v>
      </c>
      <c r="F7" s="206">
        <f>入力シート!H9</f>
        <v>0</v>
      </c>
      <c r="G7" s="206">
        <f>入力シート!I9</f>
        <v>0</v>
      </c>
      <c r="H7" s="206">
        <f>入力シート!J9</f>
        <v>0</v>
      </c>
      <c r="I7" s="206">
        <f>入力シート!K9</f>
        <v>0</v>
      </c>
      <c r="J7" s="206">
        <f>入力シート!L9</f>
        <v>0</v>
      </c>
      <c r="K7" s="206">
        <f>入力シート!M9</f>
        <v>0</v>
      </c>
      <c r="L7" s="206">
        <f>入力シート!N9</f>
        <v>0</v>
      </c>
      <c r="M7" s="206">
        <f>入力シート!O9</f>
        <v>0</v>
      </c>
      <c r="N7" s="206">
        <f>入力シート!P9</f>
        <v>0</v>
      </c>
      <c r="O7" s="206">
        <f>入力シート!Q9</f>
        <v>0</v>
      </c>
      <c r="P7" s="207" t="str">
        <f>入力シート!S9</f>
        <v/>
      </c>
    </row>
    <row r="8" spans="1:16">
      <c r="A8" s="374"/>
      <c r="B8" s="214" t="s">
        <v>27</v>
      </c>
      <c r="C8" s="206">
        <f>入力シート!E10</f>
        <v>0</v>
      </c>
      <c r="D8" s="206">
        <f>入力シート!F10</f>
        <v>0</v>
      </c>
      <c r="E8" s="206">
        <f>入力シート!G10</f>
        <v>0</v>
      </c>
      <c r="F8" s="206">
        <f>入力シート!H10</f>
        <v>0</v>
      </c>
      <c r="G8" s="206">
        <f>入力シート!I10</f>
        <v>0</v>
      </c>
      <c r="H8" s="206">
        <f>入力シート!J10</f>
        <v>0</v>
      </c>
      <c r="I8" s="206">
        <f>入力シート!K10</f>
        <v>0</v>
      </c>
      <c r="J8" s="206">
        <f>入力シート!L10</f>
        <v>0</v>
      </c>
      <c r="K8" s="206">
        <f>入力シート!M10</f>
        <v>0</v>
      </c>
      <c r="L8" s="206">
        <f>入力シート!N10</f>
        <v>0</v>
      </c>
      <c r="M8" s="206">
        <f>入力シート!O10</f>
        <v>0</v>
      </c>
      <c r="N8" s="206">
        <f>入力シート!P10</f>
        <v>0</v>
      </c>
      <c r="O8" s="206">
        <f>入力シート!Q10</f>
        <v>0</v>
      </c>
      <c r="P8" s="207" t="str">
        <f>入力シート!S10</f>
        <v/>
      </c>
    </row>
    <row r="9" spans="1:16">
      <c r="A9" s="374"/>
      <c r="B9" s="214" t="s">
        <v>31</v>
      </c>
      <c r="C9" s="206">
        <f>入力シート!E11</f>
        <v>0</v>
      </c>
      <c r="D9" s="206">
        <f>入力シート!F11</f>
        <v>0</v>
      </c>
      <c r="E9" s="206">
        <f>入力シート!G11</f>
        <v>0</v>
      </c>
      <c r="F9" s="206">
        <f>入力シート!H11</f>
        <v>0</v>
      </c>
      <c r="G9" s="206">
        <f>入力シート!I11</f>
        <v>0</v>
      </c>
      <c r="H9" s="206">
        <f>入力シート!J11</f>
        <v>0</v>
      </c>
      <c r="I9" s="206">
        <f>入力シート!K11</f>
        <v>0</v>
      </c>
      <c r="J9" s="206">
        <f>入力シート!L11</f>
        <v>0</v>
      </c>
      <c r="K9" s="206">
        <f>入力シート!M11</f>
        <v>0</v>
      </c>
      <c r="L9" s="206">
        <f>入力シート!N11</f>
        <v>0</v>
      </c>
      <c r="M9" s="206">
        <f>入力シート!O11</f>
        <v>0</v>
      </c>
      <c r="N9" s="206">
        <f>入力シート!P11</f>
        <v>0</v>
      </c>
      <c r="O9" s="206">
        <f>入力シート!Q11</f>
        <v>0</v>
      </c>
      <c r="P9" s="207" t="str">
        <f>入力シート!S11</f>
        <v/>
      </c>
    </row>
    <row r="10" spans="1:16">
      <c r="A10" s="374"/>
      <c r="B10" s="215" t="s">
        <v>32</v>
      </c>
      <c r="C10" s="208">
        <f>入力シート!E12</f>
        <v>0</v>
      </c>
      <c r="D10" s="208">
        <f>入力シート!F12</f>
        <v>0</v>
      </c>
      <c r="E10" s="208">
        <f>入力シート!G12</f>
        <v>0</v>
      </c>
      <c r="F10" s="208">
        <f>入力シート!H12</f>
        <v>0</v>
      </c>
      <c r="G10" s="208">
        <f>入力シート!I12</f>
        <v>0</v>
      </c>
      <c r="H10" s="208">
        <f>入力シート!J12</f>
        <v>0</v>
      </c>
      <c r="I10" s="208">
        <f>入力シート!K12</f>
        <v>0</v>
      </c>
      <c r="J10" s="208">
        <f>入力シート!L12</f>
        <v>0</v>
      </c>
      <c r="K10" s="208">
        <f>入力シート!M12</f>
        <v>0</v>
      </c>
      <c r="L10" s="208">
        <f>入力シート!N12</f>
        <v>0</v>
      </c>
      <c r="M10" s="208">
        <f>入力シート!O12</f>
        <v>0</v>
      </c>
      <c r="N10" s="208">
        <f>入力シート!P12</f>
        <v>0</v>
      </c>
      <c r="O10" s="208">
        <f>入力シート!Q12</f>
        <v>0</v>
      </c>
      <c r="P10" s="209" t="str">
        <f>入力シート!S12</f>
        <v/>
      </c>
    </row>
    <row r="11" spans="1:16">
      <c r="A11" s="374" t="s">
        <v>161</v>
      </c>
      <c r="B11" s="213" t="s">
        <v>28</v>
      </c>
      <c r="C11" s="204">
        <f>入力シート!E16</f>
        <v>0</v>
      </c>
      <c r="D11" s="204">
        <f>入力シート!F16</f>
        <v>0</v>
      </c>
      <c r="E11" s="204">
        <f>入力シート!G16</f>
        <v>0</v>
      </c>
      <c r="F11" s="204">
        <f>入力シート!H16</f>
        <v>0</v>
      </c>
      <c r="G11" s="204">
        <f>入力シート!I16</f>
        <v>0</v>
      </c>
      <c r="H11" s="204">
        <f>入力シート!J16</f>
        <v>0</v>
      </c>
      <c r="I11" s="204">
        <f>入力シート!K16</f>
        <v>0</v>
      </c>
      <c r="J11" s="204">
        <f>入力シート!L16</f>
        <v>0</v>
      </c>
      <c r="K11" s="204">
        <f>入力シート!M16</f>
        <v>0</v>
      </c>
      <c r="L11" s="204">
        <f>入力シート!N16</f>
        <v>0</v>
      </c>
      <c r="M11" s="204">
        <f>入力シート!O16</f>
        <v>0</v>
      </c>
      <c r="N11" s="204">
        <f>入力シート!P16</f>
        <v>0</v>
      </c>
      <c r="O11" s="204">
        <f>入力シート!Q16</f>
        <v>0</v>
      </c>
      <c r="P11" s="205" t="str">
        <f>入力シート!S16</f>
        <v/>
      </c>
    </row>
    <row r="12" spans="1:16">
      <c r="A12" s="374"/>
      <c r="B12" s="214" t="s">
        <v>0</v>
      </c>
      <c r="C12" s="206">
        <f>入力シート!E17</f>
        <v>0</v>
      </c>
      <c r="D12" s="206">
        <f>入力シート!F17</f>
        <v>0</v>
      </c>
      <c r="E12" s="206">
        <f>入力シート!G17</f>
        <v>0</v>
      </c>
      <c r="F12" s="206">
        <f>入力シート!H17</f>
        <v>0</v>
      </c>
      <c r="G12" s="206">
        <f>入力シート!I17</f>
        <v>0</v>
      </c>
      <c r="H12" s="206">
        <f>入力シート!J17</f>
        <v>0</v>
      </c>
      <c r="I12" s="206">
        <f>入力シート!K17</f>
        <v>0</v>
      </c>
      <c r="J12" s="206">
        <f>入力シート!L17</f>
        <v>0</v>
      </c>
      <c r="K12" s="206">
        <f>入力シート!M17</f>
        <v>0</v>
      </c>
      <c r="L12" s="206">
        <f>入力シート!N17</f>
        <v>0</v>
      </c>
      <c r="M12" s="206">
        <f>入力シート!O17</f>
        <v>0</v>
      </c>
      <c r="N12" s="206">
        <f>入力シート!P17</f>
        <v>0</v>
      </c>
      <c r="O12" s="206">
        <f>入力シート!Q17</f>
        <v>0</v>
      </c>
      <c r="P12" s="207" t="str">
        <f>入力シート!S17</f>
        <v/>
      </c>
    </row>
    <row r="13" spans="1:16">
      <c r="A13" s="374"/>
      <c r="B13" s="214" t="s">
        <v>169</v>
      </c>
      <c r="C13" s="206">
        <f>入力シート!E18</f>
        <v>0</v>
      </c>
      <c r="D13" s="206">
        <f>入力シート!F18</f>
        <v>0</v>
      </c>
      <c r="E13" s="206">
        <f>入力シート!G18</f>
        <v>0</v>
      </c>
      <c r="F13" s="206">
        <f>入力シート!H18</f>
        <v>0</v>
      </c>
      <c r="G13" s="206">
        <f>入力シート!I18</f>
        <v>0</v>
      </c>
      <c r="H13" s="206">
        <f>入力シート!J18</f>
        <v>0</v>
      </c>
      <c r="I13" s="206">
        <f>入力シート!K18</f>
        <v>0</v>
      </c>
      <c r="J13" s="206">
        <f>入力シート!L18</f>
        <v>0</v>
      </c>
      <c r="K13" s="206">
        <f>入力シート!M18</f>
        <v>0</v>
      </c>
      <c r="L13" s="206">
        <f>入力シート!N18</f>
        <v>0</v>
      </c>
      <c r="M13" s="206">
        <f>入力シート!O18</f>
        <v>0</v>
      </c>
      <c r="N13" s="206">
        <f>入力シート!P18</f>
        <v>0</v>
      </c>
      <c r="O13" s="206">
        <f>入力シート!Q18</f>
        <v>0</v>
      </c>
      <c r="P13" s="207" t="str">
        <f>入力シート!S18</f>
        <v/>
      </c>
    </row>
    <row r="14" spans="1:16">
      <c r="A14" s="374"/>
      <c r="B14" s="214" t="s">
        <v>30</v>
      </c>
      <c r="C14" s="206">
        <f>入力シート!E19</f>
        <v>0</v>
      </c>
      <c r="D14" s="206">
        <f>入力シート!F19</f>
        <v>0</v>
      </c>
      <c r="E14" s="206">
        <f>入力シート!G19</f>
        <v>0</v>
      </c>
      <c r="F14" s="206">
        <f>入力シート!H19</f>
        <v>0</v>
      </c>
      <c r="G14" s="206">
        <f>入力シート!I19</f>
        <v>0</v>
      </c>
      <c r="H14" s="206">
        <f>入力シート!J19</f>
        <v>0</v>
      </c>
      <c r="I14" s="206">
        <f>入力シート!K19</f>
        <v>0</v>
      </c>
      <c r="J14" s="206">
        <f>入力シート!L19</f>
        <v>0</v>
      </c>
      <c r="K14" s="206">
        <f>入力シート!M19</f>
        <v>0</v>
      </c>
      <c r="L14" s="206">
        <f>入力シート!N19</f>
        <v>0</v>
      </c>
      <c r="M14" s="206">
        <f>入力シート!O19</f>
        <v>0</v>
      </c>
      <c r="N14" s="206">
        <f>入力シート!P19</f>
        <v>0</v>
      </c>
      <c r="O14" s="206">
        <f>入力シート!Q19</f>
        <v>0</v>
      </c>
      <c r="P14" s="207" t="str">
        <f>入力シート!S19</f>
        <v/>
      </c>
    </row>
    <row r="15" spans="1:16">
      <c r="A15" s="374"/>
      <c r="B15" s="214" t="s">
        <v>27</v>
      </c>
      <c r="C15" s="206">
        <f>入力シート!E20</f>
        <v>0</v>
      </c>
      <c r="D15" s="206">
        <f>入力シート!F20</f>
        <v>0</v>
      </c>
      <c r="E15" s="206">
        <f>入力シート!G20</f>
        <v>0</v>
      </c>
      <c r="F15" s="206">
        <f>入力シート!H20</f>
        <v>0</v>
      </c>
      <c r="G15" s="206">
        <f>入力シート!I20</f>
        <v>0</v>
      </c>
      <c r="H15" s="206">
        <f>入力シート!J20</f>
        <v>0</v>
      </c>
      <c r="I15" s="206">
        <f>入力シート!K20</f>
        <v>0</v>
      </c>
      <c r="J15" s="206">
        <f>入力シート!L20</f>
        <v>0</v>
      </c>
      <c r="K15" s="206">
        <f>入力シート!M20</f>
        <v>0</v>
      </c>
      <c r="L15" s="206">
        <f>入力シート!N20</f>
        <v>0</v>
      </c>
      <c r="M15" s="206">
        <f>入力シート!O20</f>
        <v>0</v>
      </c>
      <c r="N15" s="206">
        <f>入力シート!P20</f>
        <v>0</v>
      </c>
      <c r="O15" s="206">
        <f>入力シート!Q20</f>
        <v>0</v>
      </c>
      <c r="P15" s="207" t="str">
        <f>入力シート!S20</f>
        <v/>
      </c>
    </row>
    <row r="16" spans="1:16">
      <c r="A16" s="374"/>
      <c r="B16" s="214" t="s">
        <v>31</v>
      </c>
      <c r="C16" s="206">
        <f>入力シート!E21</f>
        <v>0</v>
      </c>
      <c r="D16" s="206">
        <f>入力シート!F21</f>
        <v>0</v>
      </c>
      <c r="E16" s="206">
        <f>入力シート!G21</f>
        <v>0</v>
      </c>
      <c r="F16" s="206">
        <f>入力シート!H21</f>
        <v>0</v>
      </c>
      <c r="G16" s="206">
        <f>入力シート!I21</f>
        <v>0</v>
      </c>
      <c r="H16" s="206">
        <f>入力シート!J21</f>
        <v>0</v>
      </c>
      <c r="I16" s="206">
        <f>入力シート!K21</f>
        <v>0</v>
      </c>
      <c r="J16" s="206">
        <f>入力シート!L21</f>
        <v>0</v>
      </c>
      <c r="K16" s="206">
        <f>入力シート!M21</f>
        <v>0</v>
      </c>
      <c r="L16" s="206">
        <f>入力シート!N21</f>
        <v>0</v>
      </c>
      <c r="M16" s="206">
        <f>入力シート!O21</f>
        <v>0</v>
      </c>
      <c r="N16" s="206">
        <f>入力シート!P21</f>
        <v>0</v>
      </c>
      <c r="O16" s="206">
        <f>入力シート!Q21</f>
        <v>0</v>
      </c>
      <c r="P16" s="207" t="str">
        <f>入力シート!S21</f>
        <v/>
      </c>
    </row>
    <row r="17" spans="1:16">
      <c r="A17" s="374"/>
      <c r="B17" s="215" t="s">
        <v>32</v>
      </c>
      <c r="C17" s="208">
        <f>入力シート!E22</f>
        <v>0</v>
      </c>
      <c r="D17" s="208">
        <f>入力シート!F22</f>
        <v>0</v>
      </c>
      <c r="E17" s="208">
        <f>入力シート!G22</f>
        <v>0</v>
      </c>
      <c r="F17" s="208">
        <f>入力シート!H22</f>
        <v>0</v>
      </c>
      <c r="G17" s="208">
        <f>入力シート!I22</f>
        <v>0</v>
      </c>
      <c r="H17" s="208">
        <f>入力シート!J22</f>
        <v>0</v>
      </c>
      <c r="I17" s="208">
        <f>入力シート!K22</f>
        <v>0</v>
      </c>
      <c r="J17" s="208">
        <f>入力シート!L22</f>
        <v>0</v>
      </c>
      <c r="K17" s="208">
        <f>入力シート!M22</f>
        <v>0</v>
      </c>
      <c r="L17" s="208">
        <f>入力シート!N22</f>
        <v>0</v>
      </c>
      <c r="M17" s="208">
        <f>入力シート!O22</f>
        <v>0</v>
      </c>
      <c r="N17" s="208">
        <f>入力シート!P22</f>
        <v>0</v>
      </c>
      <c r="O17" s="208">
        <f>入力シート!Q22</f>
        <v>0</v>
      </c>
      <c r="P17" s="209" t="str">
        <f>入力シート!S22</f>
        <v/>
      </c>
    </row>
    <row r="18" spans="1:16">
      <c r="A18" s="374"/>
      <c r="B18" s="210" t="s">
        <v>176</v>
      </c>
      <c r="C18" s="197">
        <f>入力シート!E23</f>
        <v>0</v>
      </c>
      <c r="D18" s="197">
        <f>入力シート!F23</f>
        <v>0</v>
      </c>
      <c r="E18" s="197">
        <f>入力シート!G23</f>
        <v>0</v>
      </c>
      <c r="F18" s="197">
        <f>入力シート!H23</f>
        <v>0</v>
      </c>
      <c r="G18" s="197">
        <f>入力シート!I23</f>
        <v>0</v>
      </c>
      <c r="H18" s="197">
        <f>入力シート!J23</f>
        <v>0</v>
      </c>
      <c r="I18" s="197">
        <f>入力シート!K23</f>
        <v>0</v>
      </c>
      <c r="J18" s="197">
        <f>入力シート!L23</f>
        <v>0</v>
      </c>
      <c r="K18" s="197">
        <f>入力シート!M23</f>
        <v>0</v>
      </c>
      <c r="L18" s="197">
        <f>入力シート!N23</f>
        <v>0</v>
      </c>
      <c r="M18" s="197">
        <f>入力シート!O23</f>
        <v>0</v>
      </c>
      <c r="N18" s="197">
        <f>入力シート!P23</f>
        <v>0</v>
      </c>
      <c r="O18" s="197">
        <f>入力シート!Q23</f>
        <v>0</v>
      </c>
      <c r="P18" s="198" t="str">
        <f>入力シート!S23</f>
        <v/>
      </c>
    </row>
    <row r="19" spans="1:16">
      <c r="A19" s="374" t="s">
        <v>162</v>
      </c>
      <c r="B19" s="213" t="s">
        <v>28</v>
      </c>
      <c r="C19" s="204">
        <f>入力シート!E27</f>
        <v>0</v>
      </c>
      <c r="D19" s="204">
        <f>入力シート!F27</f>
        <v>0</v>
      </c>
      <c r="E19" s="204">
        <f>入力シート!G27</f>
        <v>0</v>
      </c>
      <c r="F19" s="204">
        <f>入力シート!H27</f>
        <v>0</v>
      </c>
      <c r="G19" s="204">
        <f>入力シート!I27</f>
        <v>0</v>
      </c>
      <c r="H19" s="204">
        <f>入力シート!J27</f>
        <v>0</v>
      </c>
      <c r="I19" s="204">
        <f>入力シート!K27</f>
        <v>0</v>
      </c>
      <c r="J19" s="204">
        <f>入力シート!L27</f>
        <v>0</v>
      </c>
      <c r="K19" s="204">
        <f>入力シート!M27</f>
        <v>0</v>
      </c>
      <c r="L19" s="204">
        <f>入力シート!N27</f>
        <v>0</v>
      </c>
      <c r="M19" s="204">
        <f>入力シート!O27</f>
        <v>0</v>
      </c>
      <c r="N19" s="204">
        <f>入力シート!P27</f>
        <v>0</v>
      </c>
      <c r="O19" s="204">
        <f>入力シート!Q27</f>
        <v>0</v>
      </c>
      <c r="P19" s="205" t="str">
        <f>入力シート!S27</f>
        <v/>
      </c>
    </row>
    <row r="20" spans="1:16">
      <c r="A20" s="374"/>
      <c r="B20" s="214" t="s">
        <v>170</v>
      </c>
      <c r="C20" s="206">
        <f>入力シート!E28</f>
        <v>0</v>
      </c>
      <c r="D20" s="206">
        <f>入力シート!F28</f>
        <v>0</v>
      </c>
      <c r="E20" s="206">
        <f>入力シート!G28</f>
        <v>0</v>
      </c>
      <c r="F20" s="206">
        <f>入力シート!H28</f>
        <v>0</v>
      </c>
      <c r="G20" s="206">
        <f>入力シート!I28</f>
        <v>0</v>
      </c>
      <c r="H20" s="206">
        <f>入力シート!J28</f>
        <v>0</v>
      </c>
      <c r="I20" s="206">
        <f>入力シート!K28</f>
        <v>0</v>
      </c>
      <c r="J20" s="206">
        <f>入力シート!L28</f>
        <v>0</v>
      </c>
      <c r="K20" s="206">
        <f>入力シート!M28</f>
        <v>0</v>
      </c>
      <c r="L20" s="206">
        <f>入力シート!N28</f>
        <v>0</v>
      </c>
      <c r="M20" s="206">
        <f>入力シート!O28</f>
        <v>0</v>
      </c>
      <c r="N20" s="206">
        <f>入力シート!P28</f>
        <v>0</v>
      </c>
      <c r="O20" s="206">
        <f>入力シート!Q28</f>
        <v>0</v>
      </c>
      <c r="P20" s="207" t="str">
        <f>入力シート!S28</f>
        <v/>
      </c>
    </row>
    <row r="21" spans="1:16">
      <c r="A21" s="374"/>
      <c r="B21" s="214" t="s">
        <v>177</v>
      </c>
      <c r="C21" s="206">
        <f>入力シート!E29</f>
        <v>0</v>
      </c>
      <c r="D21" s="206">
        <f>入力シート!F29</f>
        <v>0</v>
      </c>
      <c r="E21" s="206">
        <f>入力シート!G29</f>
        <v>0</v>
      </c>
      <c r="F21" s="206">
        <f>入力シート!H29</f>
        <v>0</v>
      </c>
      <c r="G21" s="206">
        <f>入力シート!I29</f>
        <v>0</v>
      </c>
      <c r="H21" s="206">
        <f>入力シート!J29</f>
        <v>0</v>
      </c>
      <c r="I21" s="206">
        <f>入力シート!K29</f>
        <v>0</v>
      </c>
      <c r="J21" s="206">
        <f>入力シート!L29</f>
        <v>0</v>
      </c>
      <c r="K21" s="206">
        <f>入力シート!M29</f>
        <v>0</v>
      </c>
      <c r="L21" s="206">
        <f>入力シート!N29</f>
        <v>0</v>
      </c>
      <c r="M21" s="206">
        <f>入力シート!O29</f>
        <v>0</v>
      </c>
      <c r="N21" s="206">
        <f>入力シート!P29</f>
        <v>0</v>
      </c>
      <c r="O21" s="206">
        <f>入力シート!Q29</f>
        <v>0</v>
      </c>
      <c r="P21" s="207" t="str">
        <f>入力シート!S29</f>
        <v/>
      </c>
    </row>
    <row r="22" spans="1:16">
      <c r="A22" s="374"/>
      <c r="B22" s="214" t="s">
        <v>178</v>
      </c>
      <c r="C22" s="206">
        <f>入力シート!E30</f>
        <v>0</v>
      </c>
      <c r="D22" s="206">
        <f>入力シート!F30</f>
        <v>0</v>
      </c>
      <c r="E22" s="206">
        <f>入力シート!G30</f>
        <v>0</v>
      </c>
      <c r="F22" s="206">
        <f>入力シート!H30</f>
        <v>0</v>
      </c>
      <c r="G22" s="206">
        <f>入力シート!I30</f>
        <v>0</v>
      </c>
      <c r="H22" s="206">
        <f>入力シート!J30</f>
        <v>0</v>
      </c>
      <c r="I22" s="206">
        <f>入力シート!K30</f>
        <v>0</v>
      </c>
      <c r="J22" s="206">
        <f>入力シート!L30</f>
        <v>0</v>
      </c>
      <c r="K22" s="206">
        <f>入力シート!M30</f>
        <v>0</v>
      </c>
      <c r="L22" s="206">
        <f>入力シート!N30</f>
        <v>0</v>
      </c>
      <c r="M22" s="206">
        <f>入力シート!O30</f>
        <v>0</v>
      </c>
      <c r="N22" s="206">
        <f>入力シート!P30</f>
        <v>0</v>
      </c>
      <c r="O22" s="206">
        <f>入力シート!Q30</f>
        <v>0</v>
      </c>
      <c r="P22" s="207" t="str">
        <f>入力シート!S30</f>
        <v/>
      </c>
    </row>
    <row r="23" spans="1:16">
      <c r="A23" s="374"/>
      <c r="B23" s="215" t="s">
        <v>32</v>
      </c>
      <c r="C23" s="208">
        <f>入力シート!E31</f>
        <v>0</v>
      </c>
      <c r="D23" s="208">
        <f>入力シート!F31</f>
        <v>0</v>
      </c>
      <c r="E23" s="208">
        <f>入力シート!G31</f>
        <v>0</v>
      </c>
      <c r="F23" s="208">
        <f>入力シート!H31</f>
        <v>0</v>
      </c>
      <c r="G23" s="208">
        <f>入力シート!I31</f>
        <v>0</v>
      </c>
      <c r="H23" s="208">
        <f>入力シート!J31</f>
        <v>0</v>
      </c>
      <c r="I23" s="208">
        <f>入力シート!K31</f>
        <v>0</v>
      </c>
      <c r="J23" s="208">
        <f>入力シート!L31</f>
        <v>0</v>
      </c>
      <c r="K23" s="208">
        <f>入力シート!M31</f>
        <v>0</v>
      </c>
      <c r="L23" s="208">
        <f>入力シート!N31</f>
        <v>0</v>
      </c>
      <c r="M23" s="208">
        <f>入力シート!O31</f>
        <v>0</v>
      </c>
      <c r="N23" s="208">
        <f>入力シート!P31</f>
        <v>0</v>
      </c>
      <c r="O23" s="208">
        <f>入力シート!Q31</f>
        <v>0</v>
      </c>
      <c r="P23" s="209" t="str">
        <f>入力シート!S31</f>
        <v/>
      </c>
    </row>
    <row r="24" spans="1:16">
      <c r="A24" s="374"/>
      <c r="B24" s="210" t="s">
        <v>176</v>
      </c>
      <c r="C24" s="197">
        <f>入力シート!E32</f>
        <v>0</v>
      </c>
      <c r="D24" s="197">
        <f>入力シート!F32</f>
        <v>0</v>
      </c>
      <c r="E24" s="197">
        <f>入力シート!G32</f>
        <v>0</v>
      </c>
      <c r="F24" s="197">
        <f>入力シート!H32</f>
        <v>0</v>
      </c>
      <c r="G24" s="197">
        <f>入力シート!I32</f>
        <v>0</v>
      </c>
      <c r="H24" s="197">
        <f>入力シート!J32</f>
        <v>0</v>
      </c>
      <c r="I24" s="197">
        <f>入力シート!K32</f>
        <v>0</v>
      </c>
      <c r="J24" s="197">
        <f>入力シート!L32</f>
        <v>0</v>
      </c>
      <c r="K24" s="197">
        <f>入力シート!M32</f>
        <v>0</v>
      </c>
      <c r="L24" s="197">
        <f>入力シート!N32</f>
        <v>0</v>
      </c>
      <c r="M24" s="197">
        <f>入力シート!O32</f>
        <v>0</v>
      </c>
      <c r="N24" s="197">
        <f>入力シート!P32</f>
        <v>0</v>
      </c>
      <c r="O24" s="197">
        <f>入力シート!Q32</f>
        <v>0</v>
      </c>
      <c r="P24" s="198" t="str">
        <f>入力シート!S32</f>
        <v/>
      </c>
    </row>
    <row r="25" spans="1:16" ht="11.25" customHeight="1">
      <c r="A25" s="372" t="s">
        <v>52</v>
      </c>
      <c r="B25" s="372"/>
      <c r="C25" s="374" t="s">
        <v>8</v>
      </c>
      <c r="D25" s="374"/>
      <c r="E25" s="374"/>
      <c r="F25" s="374"/>
      <c r="G25" s="374"/>
      <c r="H25" s="374"/>
      <c r="I25" s="374"/>
      <c r="J25" s="374"/>
      <c r="K25" s="374"/>
      <c r="L25" s="374" t="s">
        <v>2</v>
      </c>
      <c r="M25" s="374"/>
      <c r="N25" s="374"/>
      <c r="O25" s="372" t="s">
        <v>168</v>
      </c>
      <c r="P25" s="372"/>
    </row>
    <row r="26" spans="1:16">
      <c r="A26" s="373"/>
      <c r="B26" s="372"/>
      <c r="C26" s="196" t="str">
        <f>入力シート!E40&amp;"月"</f>
        <v>4月</v>
      </c>
      <c r="D26" s="196" t="str">
        <f>入力シート!F40&amp;"月"</f>
        <v>5月</v>
      </c>
      <c r="E26" s="196" t="str">
        <f>入力シート!G40&amp;"月"</f>
        <v>6月</v>
      </c>
      <c r="F26" s="196" t="str">
        <f>入力シート!H40&amp;"月"</f>
        <v>7月</v>
      </c>
      <c r="G26" s="196" t="str">
        <f>入力シート!I40&amp;"月"</f>
        <v>8月</v>
      </c>
      <c r="H26" s="196" t="str">
        <f>入力シート!J40&amp;"月"</f>
        <v>9月</v>
      </c>
      <c r="I26" s="196" t="str">
        <f>入力シート!K40&amp;"月"</f>
        <v>10月</v>
      </c>
      <c r="J26" s="196" t="str">
        <f>入力シート!L40&amp;"月"</f>
        <v>11月</v>
      </c>
      <c r="K26" s="196" t="str">
        <f>入力シート!M40&amp;"月"</f>
        <v>12月</v>
      </c>
      <c r="L26" s="196" t="str">
        <f>入力シート!N40&amp;"月"</f>
        <v>1月</v>
      </c>
      <c r="M26" s="196" t="str">
        <f>入力シート!O40&amp;"月"</f>
        <v>2月</v>
      </c>
      <c r="N26" s="196" t="str">
        <f>入力シート!P40&amp;"月"</f>
        <v>3月</v>
      </c>
      <c r="O26" s="200" t="s">
        <v>164</v>
      </c>
      <c r="P26" s="200" t="s">
        <v>165</v>
      </c>
    </row>
    <row r="27" spans="1:16">
      <c r="A27" s="374" t="s">
        <v>163</v>
      </c>
      <c r="B27" s="213" t="s">
        <v>28</v>
      </c>
      <c r="C27" s="204">
        <f>入力シート!E41</f>
        <v>0</v>
      </c>
      <c r="D27" s="204">
        <f>入力シート!F41</f>
        <v>0</v>
      </c>
      <c r="E27" s="204">
        <f>入力シート!G41</f>
        <v>0</v>
      </c>
      <c r="F27" s="204">
        <f>入力シート!H41</f>
        <v>0</v>
      </c>
      <c r="G27" s="204">
        <f>入力シート!I41</f>
        <v>0</v>
      </c>
      <c r="H27" s="204">
        <f>入力シート!J41</f>
        <v>0</v>
      </c>
      <c r="I27" s="204">
        <f>入力シート!K41</f>
        <v>0</v>
      </c>
      <c r="J27" s="204">
        <f>入力シート!L41</f>
        <v>0</v>
      </c>
      <c r="K27" s="204">
        <f>入力シート!M41</f>
        <v>0</v>
      </c>
      <c r="L27" s="204">
        <f>入力シート!N41</f>
        <v>0</v>
      </c>
      <c r="M27" s="204">
        <f>入力シート!O41</f>
        <v>0</v>
      </c>
      <c r="N27" s="204">
        <f>入力シート!P41</f>
        <v>0</v>
      </c>
      <c r="O27" s="204">
        <f>入力シート!Q41</f>
        <v>0</v>
      </c>
      <c r="P27" s="204">
        <f>入力シート!S41</f>
        <v>0</v>
      </c>
    </row>
    <row r="28" spans="1:16">
      <c r="A28" s="374"/>
      <c r="B28" s="214" t="s">
        <v>0</v>
      </c>
      <c r="C28" s="206">
        <f>入力シート!E42</f>
        <v>0</v>
      </c>
      <c r="D28" s="206">
        <f>入力シート!F42</f>
        <v>0</v>
      </c>
      <c r="E28" s="206">
        <f>入力シート!G42</f>
        <v>0</v>
      </c>
      <c r="F28" s="206">
        <f>入力シート!H42</f>
        <v>0</v>
      </c>
      <c r="G28" s="206">
        <f>入力シート!I42</f>
        <v>0</v>
      </c>
      <c r="H28" s="206">
        <f>入力シート!J42</f>
        <v>0</v>
      </c>
      <c r="I28" s="206">
        <f>入力シート!K42</f>
        <v>0</v>
      </c>
      <c r="J28" s="206">
        <f>入力シート!L42</f>
        <v>0</v>
      </c>
      <c r="K28" s="206">
        <f>入力シート!M42</f>
        <v>0</v>
      </c>
      <c r="L28" s="206">
        <f>入力シート!N42</f>
        <v>0</v>
      </c>
      <c r="M28" s="206">
        <f>入力シート!O42</f>
        <v>0</v>
      </c>
      <c r="N28" s="206">
        <f>入力シート!P42</f>
        <v>0</v>
      </c>
      <c r="O28" s="206">
        <f>入力シート!Q42</f>
        <v>0</v>
      </c>
      <c r="P28" s="206">
        <f>入力シート!S42</f>
        <v>0</v>
      </c>
    </row>
    <row r="29" spans="1:16">
      <c r="A29" s="374"/>
      <c r="B29" s="214" t="s">
        <v>169</v>
      </c>
      <c r="C29" s="206">
        <f>入力シート!E43</f>
        <v>0</v>
      </c>
      <c r="D29" s="206">
        <f>入力シート!F43</f>
        <v>0</v>
      </c>
      <c r="E29" s="206">
        <f>入力シート!G43</f>
        <v>0</v>
      </c>
      <c r="F29" s="206">
        <f>入力シート!H43</f>
        <v>0</v>
      </c>
      <c r="G29" s="206">
        <f>入力シート!I43</f>
        <v>0</v>
      </c>
      <c r="H29" s="206">
        <f>入力シート!J43</f>
        <v>0</v>
      </c>
      <c r="I29" s="206">
        <f>入力シート!K43</f>
        <v>0</v>
      </c>
      <c r="J29" s="206">
        <f>入力シート!L43</f>
        <v>0</v>
      </c>
      <c r="K29" s="206">
        <f>入力シート!M43</f>
        <v>0</v>
      </c>
      <c r="L29" s="206">
        <f>入力シート!N43</f>
        <v>0</v>
      </c>
      <c r="M29" s="206">
        <f>入力シート!O43</f>
        <v>0</v>
      </c>
      <c r="N29" s="206">
        <f>入力シート!P43</f>
        <v>0</v>
      </c>
      <c r="O29" s="206">
        <f>入力シート!Q43</f>
        <v>0</v>
      </c>
      <c r="P29" s="206">
        <f>入力シート!S43</f>
        <v>0</v>
      </c>
    </row>
    <row r="30" spans="1:16">
      <c r="A30" s="374"/>
      <c r="B30" s="214" t="s">
        <v>30</v>
      </c>
      <c r="C30" s="206">
        <f>入力シート!E44</f>
        <v>0</v>
      </c>
      <c r="D30" s="206">
        <f>入力シート!F44</f>
        <v>0</v>
      </c>
      <c r="E30" s="206">
        <f>入力シート!G44</f>
        <v>0</v>
      </c>
      <c r="F30" s="206">
        <f>入力シート!H44</f>
        <v>0</v>
      </c>
      <c r="G30" s="206">
        <f>入力シート!I44</f>
        <v>0</v>
      </c>
      <c r="H30" s="206">
        <f>入力シート!J44</f>
        <v>0</v>
      </c>
      <c r="I30" s="206">
        <f>入力シート!K44</f>
        <v>0</v>
      </c>
      <c r="J30" s="206">
        <f>入力シート!L44</f>
        <v>0</v>
      </c>
      <c r="K30" s="206">
        <f>入力シート!M44</f>
        <v>0</v>
      </c>
      <c r="L30" s="206">
        <f>入力シート!N44</f>
        <v>0</v>
      </c>
      <c r="M30" s="206">
        <f>入力シート!O44</f>
        <v>0</v>
      </c>
      <c r="N30" s="206">
        <f>入力シート!P44</f>
        <v>0</v>
      </c>
      <c r="O30" s="206">
        <f>入力シート!Q44</f>
        <v>0</v>
      </c>
      <c r="P30" s="206">
        <f>入力シート!S44</f>
        <v>0</v>
      </c>
    </row>
    <row r="31" spans="1:16">
      <c r="A31" s="374"/>
      <c r="B31" s="214" t="s">
        <v>27</v>
      </c>
      <c r="C31" s="206">
        <f>入力シート!E45</f>
        <v>0</v>
      </c>
      <c r="D31" s="206">
        <f>入力シート!F45</f>
        <v>0</v>
      </c>
      <c r="E31" s="206">
        <f>入力シート!G45</f>
        <v>0</v>
      </c>
      <c r="F31" s="206">
        <f>入力シート!H45</f>
        <v>0</v>
      </c>
      <c r="G31" s="206">
        <f>入力シート!I45</f>
        <v>0</v>
      </c>
      <c r="H31" s="206">
        <f>入力シート!J45</f>
        <v>0</v>
      </c>
      <c r="I31" s="206">
        <f>入力シート!K45</f>
        <v>0</v>
      </c>
      <c r="J31" s="206">
        <f>入力シート!L45</f>
        <v>0</v>
      </c>
      <c r="K31" s="206">
        <f>入力シート!M45</f>
        <v>0</v>
      </c>
      <c r="L31" s="206">
        <f>入力シート!N45</f>
        <v>0</v>
      </c>
      <c r="M31" s="206">
        <f>入力シート!O45</f>
        <v>0</v>
      </c>
      <c r="N31" s="206">
        <f>入力シート!P45</f>
        <v>0</v>
      </c>
      <c r="O31" s="206">
        <f>入力シート!Q45</f>
        <v>0</v>
      </c>
      <c r="P31" s="206">
        <f>入力シート!S45</f>
        <v>0</v>
      </c>
    </row>
    <row r="32" spans="1:16">
      <c r="A32" s="374"/>
      <c r="B32" s="214" t="s">
        <v>31</v>
      </c>
      <c r="C32" s="206">
        <f>入力シート!E46</f>
        <v>0</v>
      </c>
      <c r="D32" s="206">
        <f>入力シート!F46</f>
        <v>0</v>
      </c>
      <c r="E32" s="206">
        <f>入力シート!G46</f>
        <v>0</v>
      </c>
      <c r="F32" s="206">
        <f>入力シート!H46</f>
        <v>0</v>
      </c>
      <c r="G32" s="206">
        <f>入力シート!I46</f>
        <v>0</v>
      </c>
      <c r="H32" s="206">
        <f>入力シート!J46</f>
        <v>0</v>
      </c>
      <c r="I32" s="206">
        <f>入力シート!K46</f>
        <v>0</v>
      </c>
      <c r="J32" s="206">
        <f>入力シート!L46</f>
        <v>0</v>
      </c>
      <c r="K32" s="206">
        <f>入力シート!M46</f>
        <v>0</v>
      </c>
      <c r="L32" s="206">
        <f>入力シート!N46</f>
        <v>0</v>
      </c>
      <c r="M32" s="206">
        <f>入力シート!O46</f>
        <v>0</v>
      </c>
      <c r="N32" s="206">
        <f>入力シート!P46</f>
        <v>0</v>
      </c>
      <c r="O32" s="206">
        <f>入力シート!Q46</f>
        <v>0</v>
      </c>
      <c r="P32" s="206">
        <f>入力シート!S46</f>
        <v>0</v>
      </c>
    </row>
    <row r="33" spans="1:16">
      <c r="A33" s="374"/>
      <c r="B33" s="215" t="s">
        <v>32</v>
      </c>
      <c r="C33" s="208">
        <f>入力シート!E47</f>
        <v>0</v>
      </c>
      <c r="D33" s="208">
        <f>入力シート!F47</f>
        <v>0</v>
      </c>
      <c r="E33" s="208">
        <f>入力シート!G47</f>
        <v>0</v>
      </c>
      <c r="F33" s="208">
        <f>入力シート!H47</f>
        <v>0</v>
      </c>
      <c r="G33" s="208">
        <f>入力シート!I47</f>
        <v>0</v>
      </c>
      <c r="H33" s="208">
        <f>入力シート!J47</f>
        <v>0</v>
      </c>
      <c r="I33" s="208">
        <f>入力シート!K47</f>
        <v>0</v>
      </c>
      <c r="J33" s="208">
        <f>入力シート!L47</f>
        <v>0</v>
      </c>
      <c r="K33" s="208">
        <f>入力シート!M47</f>
        <v>0</v>
      </c>
      <c r="L33" s="208">
        <f>入力シート!N47</f>
        <v>0</v>
      </c>
      <c r="M33" s="208">
        <f>入力シート!O47</f>
        <v>0</v>
      </c>
      <c r="N33" s="208">
        <f>入力シート!P47</f>
        <v>0</v>
      </c>
      <c r="O33" s="208">
        <f>入力シート!Q47</f>
        <v>0</v>
      </c>
      <c r="P33" s="208">
        <f>入力シート!S47</f>
        <v>0</v>
      </c>
    </row>
    <row r="34" spans="1:16">
      <c r="A34" s="374" t="s">
        <v>161</v>
      </c>
      <c r="B34" s="213" t="s">
        <v>28</v>
      </c>
      <c r="C34" s="204">
        <f>入力シート!E51</f>
        <v>0</v>
      </c>
      <c r="D34" s="204">
        <f>入力シート!F51</f>
        <v>0</v>
      </c>
      <c r="E34" s="204">
        <f>入力シート!G51</f>
        <v>0</v>
      </c>
      <c r="F34" s="204">
        <f>入力シート!H51</f>
        <v>0</v>
      </c>
      <c r="G34" s="204">
        <f>入力シート!I51</f>
        <v>0</v>
      </c>
      <c r="H34" s="204">
        <f>入力シート!J51</f>
        <v>0</v>
      </c>
      <c r="I34" s="204">
        <f>入力シート!K51</f>
        <v>0</v>
      </c>
      <c r="J34" s="204">
        <f>入力シート!L51</f>
        <v>0</v>
      </c>
      <c r="K34" s="204">
        <f>入力シート!M51</f>
        <v>0</v>
      </c>
      <c r="L34" s="204">
        <f>入力シート!N51</f>
        <v>0</v>
      </c>
      <c r="M34" s="204">
        <f>入力シート!O51</f>
        <v>0</v>
      </c>
      <c r="N34" s="204">
        <f>入力シート!P51</f>
        <v>0</v>
      </c>
      <c r="O34" s="204">
        <f>入力シート!Q51</f>
        <v>0</v>
      </c>
      <c r="P34" s="204">
        <f>入力シート!S51</f>
        <v>0</v>
      </c>
    </row>
    <row r="35" spans="1:16">
      <c r="A35" s="374"/>
      <c r="B35" s="214" t="s">
        <v>0</v>
      </c>
      <c r="C35" s="206">
        <f>入力シート!E52</f>
        <v>0</v>
      </c>
      <c r="D35" s="206">
        <f>入力シート!F52</f>
        <v>0</v>
      </c>
      <c r="E35" s="206">
        <f>入力シート!G52</f>
        <v>0</v>
      </c>
      <c r="F35" s="206">
        <f>入力シート!H52</f>
        <v>0</v>
      </c>
      <c r="G35" s="206">
        <f>入力シート!I52</f>
        <v>0</v>
      </c>
      <c r="H35" s="206">
        <f>入力シート!J52</f>
        <v>0</v>
      </c>
      <c r="I35" s="206">
        <f>入力シート!K52</f>
        <v>0</v>
      </c>
      <c r="J35" s="206">
        <f>入力シート!L52</f>
        <v>0</v>
      </c>
      <c r="K35" s="206">
        <f>入力シート!M52</f>
        <v>0</v>
      </c>
      <c r="L35" s="206">
        <f>入力シート!N52</f>
        <v>0</v>
      </c>
      <c r="M35" s="206">
        <f>入力シート!O52</f>
        <v>0</v>
      </c>
      <c r="N35" s="206">
        <f>入力シート!P52</f>
        <v>0</v>
      </c>
      <c r="O35" s="206">
        <f>入力シート!Q52</f>
        <v>0</v>
      </c>
      <c r="P35" s="206">
        <f>入力シート!S52</f>
        <v>0</v>
      </c>
    </row>
    <row r="36" spans="1:16">
      <c r="A36" s="374"/>
      <c r="B36" s="214" t="s">
        <v>169</v>
      </c>
      <c r="C36" s="206">
        <f>入力シート!E53</f>
        <v>0</v>
      </c>
      <c r="D36" s="206">
        <f>入力シート!F53</f>
        <v>0</v>
      </c>
      <c r="E36" s="206">
        <f>入力シート!G53</f>
        <v>0</v>
      </c>
      <c r="F36" s="206">
        <f>入力シート!H53</f>
        <v>0</v>
      </c>
      <c r="G36" s="206">
        <f>入力シート!I53</f>
        <v>0</v>
      </c>
      <c r="H36" s="206">
        <f>入力シート!J53</f>
        <v>0</v>
      </c>
      <c r="I36" s="206">
        <f>入力シート!K53</f>
        <v>0</v>
      </c>
      <c r="J36" s="206">
        <f>入力シート!L53</f>
        <v>0</v>
      </c>
      <c r="K36" s="206">
        <f>入力シート!M53</f>
        <v>0</v>
      </c>
      <c r="L36" s="206">
        <f>入力シート!N53</f>
        <v>0</v>
      </c>
      <c r="M36" s="206">
        <f>入力シート!O53</f>
        <v>0</v>
      </c>
      <c r="N36" s="206">
        <f>入力シート!P53</f>
        <v>0</v>
      </c>
      <c r="O36" s="206">
        <f>入力シート!Q53</f>
        <v>0</v>
      </c>
      <c r="P36" s="206">
        <f>入力シート!S53</f>
        <v>0</v>
      </c>
    </row>
    <row r="37" spans="1:16">
      <c r="A37" s="374"/>
      <c r="B37" s="214" t="s">
        <v>30</v>
      </c>
      <c r="C37" s="206">
        <f>入力シート!E54</f>
        <v>0</v>
      </c>
      <c r="D37" s="206">
        <f>入力シート!F54</f>
        <v>0</v>
      </c>
      <c r="E37" s="206">
        <f>入力シート!G54</f>
        <v>0</v>
      </c>
      <c r="F37" s="206">
        <f>入力シート!H54</f>
        <v>0</v>
      </c>
      <c r="G37" s="206">
        <f>入力シート!I54</f>
        <v>0</v>
      </c>
      <c r="H37" s="206">
        <f>入力シート!J54</f>
        <v>0</v>
      </c>
      <c r="I37" s="206">
        <f>入力シート!K54</f>
        <v>0</v>
      </c>
      <c r="J37" s="206">
        <f>入力シート!L54</f>
        <v>0</v>
      </c>
      <c r="K37" s="206">
        <f>入力シート!M54</f>
        <v>0</v>
      </c>
      <c r="L37" s="206">
        <f>入力シート!N54</f>
        <v>0</v>
      </c>
      <c r="M37" s="206">
        <f>入力シート!O54</f>
        <v>0</v>
      </c>
      <c r="N37" s="206">
        <f>入力シート!P54</f>
        <v>0</v>
      </c>
      <c r="O37" s="206">
        <f>入力シート!Q54</f>
        <v>0</v>
      </c>
      <c r="P37" s="206">
        <f>入力シート!S54</f>
        <v>0</v>
      </c>
    </row>
    <row r="38" spans="1:16">
      <c r="A38" s="374"/>
      <c r="B38" s="214" t="s">
        <v>27</v>
      </c>
      <c r="C38" s="206">
        <f>入力シート!E55</f>
        <v>0</v>
      </c>
      <c r="D38" s="206">
        <f>入力シート!F55</f>
        <v>0</v>
      </c>
      <c r="E38" s="206">
        <f>入力シート!G55</f>
        <v>0</v>
      </c>
      <c r="F38" s="206">
        <f>入力シート!H55</f>
        <v>0</v>
      </c>
      <c r="G38" s="206">
        <f>入力シート!I55</f>
        <v>0</v>
      </c>
      <c r="H38" s="206">
        <f>入力シート!J55</f>
        <v>0</v>
      </c>
      <c r="I38" s="206">
        <f>入力シート!K55</f>
        <v>0</v>
      </c>
      <c r="J38" s="206">
        <f>入力シート!L55</f>
        <v>0</v>
      </c>
      <c r="K38" s="206">
        <f>入力シート!M55</f>
        <v>0</v>
      </c>
      <c r="L38" s="206">
        <f>入力シート!N55</f>
        <v>0</v>
      </c>
      <c r="M38" s="206">
        <f>入力シート!O55</f>
        <v>0</v>
      </c>
      <c r="N38" s="206">
        <f>入力シート!P55</f>
        <v>0</v>
      </c>
      <c r="O38" s="206">
        <f>入力シート!Q55</f>
        <v>0</v>
      </c>
      <c r="P38" s="206">
        <f>入力シート!S55</f>
        <v>0</v>
      </c>
    </row>
    <row r="39" spans="1:16">
      <c r="A39" s="374"/>
      <c r="B39" s="214" t="s">
        <v>31</v>
      </c>
      <c r="C39" s="206">
        <f>入力シート!E56</f>
        <v>0</v>
      </c>
      <c r="D39" s="206">
        <f>入力シート!F56</f>
        <v>0</v>
      </c>
      <c r="E39" s="206">
        <f>入力シート!G56</f>
        <v>0</v>
      </c>
      <c r="F39" s="206">
        <f>入力シート!H56</f>
        <v>0</v>
      </c>
      <c r="G39" s="206">
        <f>入力シート!I56</f>
        <v>0</v>
      </c>
      <c r="H39" s="206">
        <f>入力シート!J56</f>
        <v>0</v>
      </c>
      <c r="I39" s="206">
        <f>入力シート!K56</f>
        <v>0</v>
      </c>
      <c r="J39" s="206">
        <f>入力シート!L56</f>
        <v>0</v>
      </c>
      <c r="K39" s="206">
        <f>入力シート!M56</f>
        <v>0</v>
      </c>
      <c r="L39" s="206">
        <f>入力シート!N56</f>
        <v>0</v>
      </c>
      <c r="M39" s="206">
        <f>入力シート!O56</f>
        <v>0</v>
      </c>
      <c r="N39" s="206">
        <f>入力シート!P56</f>
        <v>0</v>
      </c>
      <c r="O39" s="206">
        <f>入力シート!Q56</f>
        <v>0</v>
      </c>
      <c r="P39" s="206">
        <f>入力シート!S56</f>
        <v>0</v>
      </c>
    </row>
    <row r="40" spans="1:16">
      <c r="A40" s="374"/>
      <c r="B40" s="215" t="s">
        <v>32</v>
      </c>
      <c r="C40" s="208">
        <f>入力シート!E57</f>
        <v>0</v>
      </c>
      <c r="D40" s="208">
        <f>入力シート!F57</f>
        <v>0</v>
      </c>
      <c r="E40" s="208">
        <f>入力シート!G57</f>
        <v>0</v>
      </c>
      <c r="F40" s="208">
        <f>入力シート!H57</f>
        <v>0</v>
      </c>
      <c r="G40" s="208">
        <f>入力シート!I57</f>
        <v>0</v>
      </c>
      <c r="H40" s="208">
        <f>入力シート!J57</f>
        <v>0</v>
      </c>
      <c r="I40" s="208">
        <f>入力シート!K57</f>
        <v>0</v>
      </c>
      <c r="J40" s="208">
        <f>入力シート!L57</f>
        <v>0</v>
      </c>
      <c r="K40" s="208">
        <f>入力シート!M57</f>
        <v>0</v>
      </c>
      <c r="L40" s="208">
        <f>入力シート!N57</f>
        <v>0</v>
      </c>
      <c r="M40" s="208">
        <f>入力シート!O57</f>
        <v>0</v>
      </c>
      <c r="N40" s="208">
        <f>入力シート!P57</f>
        <v>0</v>
      </c>
      <c r="O40" s="208">
        <f>入力シート!Q57</f>
        <v>0</v>
      </c>
      <c r="P40" s="208">
        <f>入力シート!S57</f>
        <v>0</v>
      </c>
    </row>
    <row r="41" spans="1:16">
      <c r="A41" s="374"/>
      <c r="B41" s="210" t="s">
        <v>176</v>
      </c>
      <c r="C41" s="197">
        <f>入力シート!E58</f>
        <v>0</v>
      </c>
      <c r="D41" s="197">
        <f>入力シート!F58</f>
        <v>0</v>
      </c>
      <c r="E41" s="197">
        <f>入力シート!G58</f>
        <v>0</v>
      </c>
      <c r="F41" s="197">
        <f>入力シート!H58</f>
        <v>0</v>
      </c>
      <c r="G41" s="197">
        <f>入力シート!I58</f>
        <v>0</v>
      </c>
      <c r="H41" s="197">
        <f>入力シート!J58</f>
        <v>0</v>
      </c>
      <c r="I41" s="197">
        <f>入力シート!K58</f>
        <v>0</v>
      </c>
      <c r="J41" s="197">
        <f>入力シート!L58</f>
        <v>0</v>
      </c>
      <c r="K41" s="197">
        <f>入力シート!M58</f>
        <v>0</v>
      </c>
      <c r="L41" s="197">
        <f>入力シート!N58</f>
        <v>0</v>
      </c>
      <c r="M41" s="197">
        <f>入力シート!O58</f>
        <v>0</v>
      </c>
      <c r="N41" s="197">
        <f>入力シート!P58</f>
        <v>0</v>
      </c>
      <c r="O41" s="197">
        <f>入力シート!Q58</f>
        <v>0</v>
      </c>
      <c r="P41" s="197">
        <f>入力シート!S58</f>
        <v>0</v>
      </c>
    </row>
    <row r="42" spans="1:16">
      <c r="A42" s="374" t="s">
        <v>162</v>
      </c>
      <c r="B42" s="213" t="s">
        <v>28</v>
      </c>
      <c r="C42" s="204">
        <f>入力シート!E62</f>
        <v>0</v>
      </c>
      <c r="D42" s="204">
        <f>入力シート!F62</f>
        <v>0</v>
      </c>
      <c r="E42" s="204">
        <f>入力シート!G62</f>
        <v>0</v>
      </c>
      <c r="F42" s="204">
        <f>入力シート!H62</f>
        <v>0</v>
      </c>
      <c r="G42" s="204">
        <f>入力シート!I62</f>
        <v>0</v>
      </c>
      <c r="H42" s="204">
        <f>入力シート!J62</f>
        <v>0</v>
      </c>
      <c r="I42" s="204">
        <f>入力シート!K62</f>
        <v>0</v>
      </c>
      <c r="J42" s="204">
        <f>入力シート!L62</f>
        <v>0</v>
      </c>
      <c r="K42" s="204">
        <f>入力シート!M62</f>
        <v>0</v>
      </c>
      <c r="L42" s="204">
        <f>入力シート!N62</f>
        <v>0</v>
      </c>
      <c r="M42" s="204">
        <f>入力シート!O62</f>
        <v>0</v>
      </c>
      <c r="N42" s="204">
        <f>入力シート!P62</f>
        <v>0</v>
      </c>
      <c r="O42" s="204">
        <f>入力シート!Q62</f>
        <v>0</v>
      </c>
      <c r="P42" s="204">
        <f>入力シート!S62</f>
        <v>0</v>
      </c>
    </row>
    <row r="43" spans="1:16">
      <c r="A43" s="374"/>
      <c r="B43" s="214" t="s">
        <v>170</v>
      </c>
      <c r="C43" s="206">
        <f>入力シート!E63</f>
        <v>0</v>
      </c>
      <c r="D43" s="206">
        <f>入力シート!F63</f>
        <v>0</v>
      </c>
      <c r="E43" s="206">
        <f>入力シート!G63</f>
        <v>0</v>
      </c>
      <c r="F43" s="206">
        <f>入力シート!H63</f>
        <v>0</v>
      </c>
      <c r="G43" s="206">
        <f>入力シート!I63</f>
        <v>0</v>
      </c>
      <c r="H43" s="206">
        <f>入力シート!J63</f>
        <v>0</v>
      </c>
      <c r="I43" s="206">
        <f>入力シート!K63</f>
        <v>0</v>
      </c>
      <c r="J43" s="206">
        <f>入力シート!L63</f>
        <v>0</v>
      </c>
      <c r="K43" s="206">
        <f>入力シート!M63</f>
        <v>0</v>
      </c>
      <c r="L43" s="206">
        <f>入力シート!N63</f>
        <v>0</v>
      </c>
      <c r="M43" s="206">
        <f>入力シート!O63</f>
        <v>0</v>
      </c>
      <c r="N43" s="206">
        <f>入力シート!P63</f>
        <v>0</v>
      </c>
      <c r="O43" s="206">
        <f>入力シート!Q63</f>
        <v>0</v>
      </c>
      <c r="P43" s="206">
        <f>入力シート!S63</f>
        <v>0</v>
      </c>
    </row>
    <row r="44" spans="1:16">
      <c r="A44" s="374"/>
      <c r="B44" s="214" t="s">
        <v>177</v>
      </c>
      <c r="C44" s="206">
        <f>入力シート!E64</f>
        <v>0</v>
      </c>
      <c r="D44" s="206">
        <f>入力シート!F64</f>
        <v>0</v>
      </c>
      <c r="E44" s="206">
        <f>入力シート!G64</f>
        <v>0</v>
      </c>
      <c r="F44" s="206">
        <f>入力シート!H64</f>
        <v>0</v>
      </c>
      <c r="G44" s="206">
        <f>入力シート!I64</f>
        <v>0</v>
      </c>
      <c r="H44" s="206">
        <f>入力シート!J64</f>
        <v>0</v>
      </c>
      <c r="I44" s="206">
        <f>入力シート!K64</f>
        <v>0</v>
      </c>
      <c r="J44" s="206">
        <f>入力シート!L64</f>
        <v>0</v>
      </c>
      <c r="K44" s="206">
        <f>入力シート!M64</f>
        <v>0</v>
      </c>
      <c r="L44" s="206">
        <f>入力シート!N64</f>
        <v>0</v>
      </c>
      <c r="M44" s="206">
        <f>入力シート!O64</f>
        <v>0</v>
      </c>
      <c r="N44" s="206">
        <f>入力シート!P64</f>
        <v>0</v>
      </c>
      <c r="O44" s="206">
        <f>入力シート!Q64</f>
        <v>0</v>
      </c>
      <c r="P44" s="206">
        <f>入力シート!S64</f>
        <v>0</v>
      </c>
    </row>
    <row r="45" spans="1:16">
      <c r="A45" s="374"/>
      <c r="B45" s="214" t="s">
        <v>178</v>
      </c>
      <c r="C45" s="206">
        <f>入力シート!E65</f>
        <v>0</v>
      </c>
      <c r="D45" s="206">
        <f>入力シート!F65</f>
        <v>0</v>
      </c>
      <c r="E45" s="206">
        <f>入力シート!G65</f>
        <v>0</v>
      </c>
      <c r="F45" s="206">
        <f>入力シート!H65</f>
        <v>0</v>
      </c>
      <c r="G45" s="206">
        <f>入力シート!I65</f>
        <v>0</v>
      </c>
      <c r="H45" s="206">
        <f>入力シート!J65</f>
        <v>0</v>
      </c>
      <c r="I45" s="206">
        <f>入力シート!K65</f>
        <v>0</v>
      </c>
      <c r="J45" s="206">
        <f>入力シート!L65</f>
        <v>0</v>
      </c>
      <c r="K45" s="206">
        <f>入力シート!M65</f>
        <v>0</v>
      </c>
      <c r="L45" s="206">
        <f>入力シート!N65</f>
        <v>0</v>
      </c>
      <c r="M45" s="206">
        <f>入力シート!O65</f>
        <v>0</v>
      </c>
      <c r="N45" s="206">
        <f>入力シート!P65</f>
        <v>0</v>
      </c>
      <c r="O45" s="206">
        <f>入力シート!Q65</f>
        <v>0</v>
      </c>
      <c r="P45" s="206">
        <f>入力シート!S65</f>
        <v>0</v>
      </c>
    </row>
    <row r="46" spans="1:16">
      <c r="A46" s="374"/>
      <c r="B46" s="215" t="s">
        <v>32</v>
      </c>
      <c r="C46" s="208">
        <f>入力シート!E66</f>
        <v>0</v>
      </c>
      <c r="D46" s="208">
        <f>入力シート!F66</f>
        <v>0</v>
      </c>
      <c r="E46" s="208">
        <f>入力シート!G66</f>
        <v>0</v>
      </c>
      <c r="F46" s="208">
        <f>入力シート!H66</f>
        <v>0</v>
      </c>
      <c r="G46" s="208">
        <f>入力シート!I66</f>
        <v>0</v>
      </c>
      <c r="H46" s="208">
        <f>入力シート!J66</f>
        <v>0</v>
      </c>
      <c r="I46" s="208">
        <f>入力シート!K66</f>
        <v>0</v>
      </c>
      <c r="J46" s="208">
        <f>入力シート!L66</f>
        <v>0</v>
      </c>
      <c r="K46" s="208">
        <f>入力シート!M66</f>
        <v>0</v>
      </c>
      <c r="L46" s="208">
        <f>入力シート!N66</f>
        <v>0</v>
      </c>
      <c r="M46" s="208">
        <f>入力シート!O66</f>
        <v>0</v>
      </c>
      <c r="N46" s="208">
        <f>入力シート!P66</f>
        <v>0</v>
      </c>
      <c r="O46" s="208">
        <f>入力シート!Q66</f>
        <v>0</v>
      </c>
      <c r="P46" s="208">
        <f>入力シート!S66</f>
        <v>0</v>
      </c>
    </row>
    <row r="47" spans="1:16">
      <c r="A47" s="374"/>
      <c r="B47" s="210" t="s">
        <v>176</v>
      </c>
      <c r="C47" s="197">
        <f>入力シート!E67</f>
        <v>0</v>
      </c>
      <c r="D47" s="197">
        <f>入力シート!F67</f>
        <v>0</v>
      </c>
      <c r="E47" s="197">
        <f>入力シート!G67</f>
        <v>0</v>
      </c>
      <c r="F47" s="197">
        <f>入力シート!H67</f>
        <v>0</v>
      </c>
      <c r="G47" s="197">
        <f>入力シート!I67</f>
        <v>0</v>
      </c>
      <c r="H47" s="197">
        <f>入力シート!J67</f>
        <v>0</v>
      </c>
      <c r="I47" s="197">
        <f>入力シート!K67</f>
        <v>0</v>
      </c>
      <c r="J47" s="197">
        <f>入力シート!L67</f>
        <v>0</v>
      </c>
      <c r="K47" s="197">
        <f>入力シート!M67</f>
        <v>0</v>
      </c>
      <c r="L47" s="197">
        <f>入力シート!N67</f>
        <v>0</v>
      </c>
      <c r="M47" s="197">
        <f>入力シート!O67</f>
        <v>0</v>
      </c>
      <c r="N47" s="197">
        <f>入力シート!P67</f>
        <v>0</v>
      </c>
      <c r="O47" s="197">
        <f>入力シート!Q67</f>
        <v>0</v>
      </c>
      <c r="P47" s="197">
        <f>入力シート!S67</f>
        <v>0</v>
      </c>
    </row>
    <row r="48" spans="1:16">
      <c r="A48" s="195" t="s">
        <v>190</v>
      </c>
      <c r="C48" s="212">
        <f>IF(MAX(C1:N1)&gt;=3,MAX(C1:N1)-2,1)</f>
        <v>1</v>
      </c>
      <c r="D48" s="195">
        <f>C48+1</f>
        <v>2</v>
      </c>
      <c r="E48" s="195">
        <f>D48+1</f>
        <v>3</v>
      </c>
    </row>
    <row r="49" spans="1:14" ht="13.5" customHeight="1">
      <c r="A49" s="374"/>
      <c r="B49" s="374"/>
      <c r="C49" s="380" t="s">
        <v>180</v>
      </c>
      <c r="D49" s="380"/>
      <c r="E49" s="380"/>
      <c r="F49" s="380"/>
      <c r="G49" s="380"/>
      <c r="H49" s="380" t="s">
        <v>51</v>
      </c>
      <c r="I49" s="380"/>
      <c r="J49" s="380"/>
      <c r="K49" s="380"/>
      <c r="L49" s="380"/>
      <c r="M49" s="380" t="s">
        <v>181</v>
      </c>
      <c r="N49" s="380"/>
    </row>
    <row r="50" spans="1:14">
      <c r="A50" s="381"/>
      <c r="B50" s="381"/>
      <c r="C50" s="203" t="str">
        <f>C26</f>
        <v>4月</v>
      </c>
      <c r="D50" s="203" t="str">
        <f t="shared" ref="D50:E50" si="0">D26</f>
        <v>5月</v>
      </c>
      <c r="E50" s="203" t="str">
        <f t="shared" si="0"/>
        <v>6月</v>
      </c>
      <c r="F50" s="237" t="str">
        <f>C50&amp;"～"&amp;E50</f>
        <v>4月～6月</v>
      </c>
      <c r="G50" s="237" t="s">
        <v>165</v>
      </c>
      <c r="H50" s="237" t="str">
        <f>C3</f>
        <v>4月</v>
      </c>
      <c r="I50" s="237" t="str">
        <f t="shared" ref="I50:J50" si="1">D3</f>
        <v>5月</v>
      </c>
      <c r="J50" s="237" t="str">
        <f t="shared" si="1"/>
        <v>6月</v>
      </c>
      <c r="K50" s="237" t="str">
        <f>H50&amp;"～"&amp;J50</f>
        <v>4月～6月</v>
      </c>
      <c r="L50" s="237" t="s">
        <v>165</v>
      </c>
      <c r="M50" s="201" t="str">
        <f>K50</f>
        <v>4月～6月</v>
      </c>
      <c r="N50" s="201" t="s">
        <v>165</v>
      </c>
    </row>
    <row r="51" spans="1:14">
      <c r="A51" s="380" t="s">
        <v>163</v>
      </c>
      <c r="B51" s="213" t="s">
        <v>28</v>
      </c>
      <c r="C51" s="204">
        <f>HLOOKUP(C$50,$C$26:$N$47,2,FALSE)</f>
        <v>0</v>
      </c>
      <c r="D51" s="204">
        <f t="shared" ref="D51:E51" si="2">HLOOKUP(D$50,$C$26:$N$47,2,FALSE)</f>
        <v>0</v>
      </c>
      <c r="E51" s="204">
        <f t="shared" si="2"/>
        <v>0</v>
      </c>
      <c r="F51" s="204">
        <f>SUM(C51:E51)</f>
        <v>0</v>
      </c>
      <c r="G51" s="204">
        <f>P27</f>
        <v>0</v>
      </c>
      <c r="H51" s="204">
        <f>HLOOKUP(H$50,$C$3:$N$24,2,FALSE)</f>
        <v>0</v>
      </c>
      <c r="I51" s="204">
        <f>HLOOKUP(I$50,$C$3:$N$24,2,FALSE)</f>
        <v>0</v>
      </c>
      <c r="J51" s="204">
        <f>HLOOKUP(J$50,$C$3:$N$24,2,FALSE)</f>
        <v>0</v>
      </c>
      <c r="K51" s="204">
        <f>SUM(H51:J51)</f>
        <v>0</v>
      </c>
      <c r="L51" s="204">
        <f t="shared" ref="L51:L58" si="3">O4</f>
        <v>0</v>
      </c>
      <c r="M51" s="219" t="str">
        <f>IF(F51+K51&gt;0,IF(F51&lt;K51,ROUND((K51-F51)/F51*100,0)&amp;"％増加",IF(F51&gt;K51,ROUND((F51-K51)/F51*100,0)&amp;"％減少","変化なし")),"比較なし")</f>
        <v>比較なし</v>
      </c>
      <c r="N51" s="219" t="str">
        <f t="shared" ref="N51:N69" si="4">IF(G51+L51&gt;0,IF(G51&lt;L51,ROUND((L51-G51)/G51*100,0)&amp;"％増加",IF(G51&gt;L51,ROUND((G51-L51)/G51*100,0)&amp;"％減少","変化なし")),"比較なし")</f>
        <v>比較なし</v>
      </c>
    </row>
    <row r="52" spans="1:14">
      <c r="A52" s="380"/>
      <c r="B52" s="214" t="s">
        <v>0</v>
      </c>
      <c r="C52" s="206">
        <f>HLOOKUP(C$50,$C$26:$N$47,3,FALSE)</f>
        <v>0</v>
      </c>
      <c r="D52" s="206">
        <f t="shared" ref="D52:E52" si="5">HLOOKUP(D$50,$C$26:$N$47,3,FALSE)</f>
        <v>0</v>
      </c>
      <c r="E52" s="206">
        <f t="shared" si="5"/>
        <v>0</v>
      </c>
      <c r="F52" s="206">
        <f>SUM(C52:E52)</f>
        <v>0</v>
      </c>
      <c r="G52" s="206">
        <f t="shared" ref="G52:G58" si="6">P28</f>
        <v>0</v>
      </c>
      <c r="H52" s="206">
        <f>HLOOKUP(H$50,$C$3:$N$24,3,FALSE)</f>
        <v>0</v>
      </c>
      <c r="I52" s="206">
        <f>HLOOKUP(I$50,$C$3:$N$24,3,FALSE)</f>
        <v>0</v>
      </c>
      <c r="J52" s="206">
        <f>HLOOKUP(J$50,$C$3:$N$24,3,FALSE)</f>
        <v>0</v>
      </c>
      <c r="K52" s="206">
        <f>SUM(H52:J52)</f>
        <v>0</v>
      </c>
      <c r="L52" s="206">
        <f t="shared" si="3"/>
        <v>0</v>
      </c>
      <c r="M52" s="217" t="str">
        <f t="shared" ref="M52:M69" si="7">IF(F52+K52&gt;0,IF(F52&lt;K52,ROUND((K52-F52)/F52*100,0)&amp;"％増加",IF(F52&gt;K52,ROUND((F52-K52)/F52*100,0)&amp;"％減少","変化なし")),"比較なし")</f>
        <v>比較なし</v>
      </c>
      <c r="N52" s="217" t="str">
        <f t="shared" si="4"/>
        <v>比較なし</v>
      </c>
    </row>
    <row r="53" spans="1:14">
      <c r="A53" s="380"/>
      <c r="B53" s="214" t="s">
        <v>169</v>
      </c>
      <c r="C53" s="206">
        <f>HLOOKUP(C$50,$C$26:$N$47,4,FALSE)</f>
        <v>0</v>
      </c>
      <c r="D53" s="206">
        <f t="shared" ref="D53:E53" si="8">HLOOKUP(D$50,$C$26:$N$47,4,FALSE)</f>
        <v>0</v>
      </c>
      <c r="E53" s="206">
        <f t="shared" si="8"/>
        <v>0</v>
      </c>
      <c r="F53" s="206">
        <f t="shared" ref="F53:F69" si="9">SUM(C53:E53)</f>
        <v>0</v>
      </c>
      <c r="G53" s="206">
        <f t="shared" si="6"/>
        <v>0</v>
      </c>
      <c r="H53" s="206">
        <f>HLOOKUP(H$50,$C$3:$N$24,4,FALSE)</f>
        <v>0</v>
      </c>
      <c r="I53" s="206">
        <f>HLOOKUP(I$50,$C$3:$N$24,4,FALSE)</f>
        <v>0</v>
      </c>
      <c r="J53" s="206">
        <f>HLOOKUP(J$50,$C$3:$N$24,4,FALSE)</f>
        <v>0</v>
      </c>
      <c r="K53" s="206">
        <f t="shared" ref="K53:K69" si="10">SUM(H53:J53)</f>
        <v>0</v>
      </c>
      <c r="L53" s="206">
        <f t="shared" si="3"/>
        <v>0</v>
      </c>
      <c r="M53" s="217" t="str">
        <f t="shared" si="7"/>
        <v>比較なし</v>
      </c>
      <c r="N53" s="217" t="str">
        <f t="shared" si="4"/>
        <v>比較なし</v>
      </c>
    </row>
    <row r="54" spans="1:14">
      <c r="A54" s="380"/>
      <c r="B54" s="214" t="s">
        <v>30</v>
      </c>
      <c r="C54" s="206">
        <f>HLOOKUP(C$50,$C$26:$N$47,5,FALSE)</f>
        <v>0</v>
      </c>
      <c r="D54" s="206">
        <f t="shared" ref="D54:E54" si="11">HLOOKUP(D$50,$C$26:$N$47,5,FALSE)</f>
        <v>0</v>
      </c>
      <c r="E54" s="206">
        <f t="shared" si="11"/>
        <v>0</v>
      </c>
      <c r="F54" s="206">
        <f t="shared" si="9"/>
        <v>0</v>
      </c>
      <c r="G54" s="206">
        <f t="shared" si="6"/>
        <v>0</v>
      </c>
      <c r="H54" s="206">
        <f>HLOOKUP(H$50,$C$3:$N$24,5,FALSE)</f>
        <v>0</v>
      </c>
      <c r="I54" s="206">
        <f>HLOOKUP(I$50,$C$3:$N$24,5,FALSE)</f>
        <v>0</v>
      </c>
      <c r="J54" s="206">
        <f>HLOOKUP(J$50,$C$3:$N$24,5,FALSE)</f>
        <v>0</v>
      </c>
      <c r="K54" s="206">
        <f t="shared" si="10"/>
        <v>0</v>
      </c>
      <c r="L54" s="206">
        <f t="shared" si="3"/>
        <v>0</v>
      </c>
      <c r="M54" s="217" t="str">
        <f t="shared" si="7"/>
        <v>比較なし</v>
      </c>
      <c r="N54" s="217" t="str">
        <f t="shared" si="4"/>
        <v>比較なし</v>
      </c>
    </row>
    <row r="55" spans="1:14">
      <c r="A55" s="380"/>
      <c r="B55" s="214" t="s">
        <v>27</v>
      </c>
      <c r="C55" s="206">
        <f>HLOOKUP(C$50,$C$26:$N$47,6,FALSE)</f>
        <v>0</v>
      </c>
      <c r="D55" s="206">
        <f t="shared" ref="D55:E55" si="12">HLOOKUP(D$50,$C$26:$N$47,6,FALSE)</f>
        <v>0</v>
      </c>
      <c r="E55" s="206">
        <f t="shared" si="12"/>
        <v>0</v>
      </c>
      <c r="F55" s="206">
        <f t="shared" si="9"/>
        <v>0</v>
      </c>
      <c r="G55" s="206">
        <f t="shared" si="6"/>
        <v>0</v>
      </c>
      <c r="H55" s="206">
        <f>HLOOKUP(H$50,$C$3:$N$24,6,FALSE)</f>
        <v>0</v>
      </c>
      <c r="I55" s="206">
        <f>HLOOKUP(I$50,$C$3:$N$24,6,FALSE)</f>
        <v>0</v>
      </c>
      <c r="J55" s="206">
        <f>HLOOKUP(J$50,$C$3:$N$24,6,FALSE)</f>
        <v>0</v>
      </c>
      <c r="K55" s="206">
        <f t="shared" si="10"/>
        <v>0</v>
      </c>
      <c r="L55" s="206">
        <f t="shared" si="3"/>
        <v>0</v>
      </c>
      <c r="M55" s="217" t="str">
        <f t="shared" si="7"/>
        <v>比較なし</v>
      </c>
      <c r="N55" s="217" t="str">
        <f t="shared" si="4"/>
        <v>比較なし</v>
      </c>
    </row>
    <row r="56" spans="1:14">
      <c r="A56" s="380"/>
      <c r="B56" s="214" t="s">
        <v>31</v>
      </c>
      <c r="C56" s="206">
        <f>HLOOKUP(C$50,$C$26:$N$47,7,FALSE)</f>
        <v>0</v>
      </c>
      <c r="D56" s="206">
        <f t="shared" ref="D56:E56" si="13">HLOOKUP(D$50,$C$26:$N$47,7,FALSE)</f>
        <v>0</v>
      </c>
      <c r="E56" s="206">
        <f t="shared" si="13"/>
        <v>0</v>
      </c>
      <c r="F56" s="206">
        <f t="shared" si="9"/>
        <v>0</v>
      </c>
      <c r="G56" s="206">
        <f t="shared" si="6"/>
        <v>0</v>
      </c>
      <c r="H56" s="206">
        <f>HLOOKUP(H$50,$C$3:$N$24,7,FALSE)</f>
        <v>0</v>
      </c>
      <c r="I56" s="206">
        <f>HLOOKUP(I$50,$C$3:$N$24,7,FALSE)</f>
        <v>0</v>
      </c>
      <c r="J56" s="206">
        <f>HLOOKUP(J$50,$C$3:$N$24,7,FALSE)</f>
        <v>0</v>
      </c>
      <c r="K56" s="206">
        <f t="shared" si="10"/>
        <v>0</v>
      </c>
      <c r="L56" s="206">
        <f t="shared" si="3"/>
        <v>0</v>
      </c>
      <c r="M56" s="217" t="str">
        <f t="shared" si="7"/>
        <v>比較なし</v>
      </c>
      <c r="N56" s="217" t="str">
        <f t="shared" si="4"/>
        <v>比較なし</v>
      </c>
    </row>
    <row r="57" spans="1:14">
      <c r="A57" s="380"/>
      <c r="B57" s="215" t="s">
        <v>32</v>
      </c>
      <c r="C57" s="208">
        <f>HLOOKUP(C$50,$C$26:$N$47,8,FALSE)</f>
        <v>0</v>
      </c>
      <c r="D57" s="208">
        <f t="shared" ref="D57:E57" si="14">HLOOKUP(D$50,$C$26:$N$47,8,FALSE)</f>
        <v>0</v>
      </c>
      <c r="E57" s="208">
        <f t="shared" si="14"/>
        <v>0</v>
      </c>
      <c r="F57" s="208">
        <f t="shared" si="9"/>
        <v>0</v>
      </c>
      <c r="G57" s="208">
        <f t="shared" si="6"/>
        <v>0</v>
      </c>
      <c r="H57" s="208">
        <f>HLOOKUP(H$50,$C$3:$N$24,8,FALSE)</f>
        <v>0</v>
      </c>
      <c r="I57" s="208">
        <f>HLOOKUP(I$50,$C$3:$N$24,8,FALSE)</f>
        <v>0</v>
      </c>
      <c r="J57" s="208">
        <f>HLOOKUP(J$50,$C$3:$N$24,8,FALSE)</f>
        <v>0</v>
      </c>
      <c r="K57" s="208">
        <f t="shared" si="10"/>
        <v>0</v>
      </c>
      <c r="L57" s="208">
        <f t="shared" si="3"/>
        <v>0</v>
      </c>
      <c r="M57" s="218" t="str">
        <f t="shared" si="7"/>
        <v>比較なし</v>
      </c>
      <c r="N57" s="218" t="str">
        <f t="shared" si="4"/>
        <v>比較なし</v>
      </c>
    </row>
    <row r="58" spans="1:14">
      <c r="A58" s="375" t="s">
        <v>161</v>
      </c>
      <c r="B58" s="213" t="s">
        <v>28</v>
      </c>
      <c r="C58" s="204">
        <f>HLOOKUP(C$50,$C$26:$N$47,9,FALSE)</f>
        <v>0</v>
      </c>
      <c r="D58" s="204">
        <f t="shared" ref="D58:E58" si="15">HLOOKUP(D$50,$C$26:$N$47,9,FALSE)</f>
        <v>0</v>
      </c>
      <c r="E58" s="204">
        <f t="shared" si="15"/>
        <v>0</v>
      </c>
      <c r="F58" s="204">
        <f t="shared" si="9"/>
        <v>0</v>
      </c>
      <c r="G58" s="204">
        <f t="shared" si="6"/>
        <v>0</v>
      </c>
      <c r="H58" s="204">
        <f>HLOOKUP(H$50,$C$3:$N$24,9,FALSE)</f>
        <v>0</v>
      </c>
      <c r="I58" s="204">
        <f>HLOOKUP(I$50,$C$3:$N$24,9,FALSE)</f>
        <v>0</v>
      </c>
      <c r="J58" s="204">
        <f>HLOOKUP(J$50,$C$3:$N$24,9,FALSE)</f>
        <v>0</v>
      </c>
      <c r="K58" s="204">
        <f t="shared" si="10"/>
        <v>0</v>
      </c>
      <c r="L58" s="204">
        <f t="shared" si="3"/>
        <v>0</v>
      </c>
      <c r="M58" s="216" t="str">
        <f t="shared" si="7"/>
        <v>比較なし</v>
      </c>
      <c r="N58" s="216" t="str">
        <f t="shared" si="4"/>
        <v>比較なし</v>
      </c>
    </row>
    <row r="59" spans="1:14">
      <c r="A59" s="376"/>
      <c r="B59" s="214" t="s">
        <v>170</v>
      </c>
      <c r="C59" s="206">
        <f>HLOOKUP(C$50,$C$26:$N$47,10,FALSE)+HLOOKUP(C$50,$C$26:$N$47,11,FALSE)</f>
        <v>0</v>
      </c>
      <c r="D59" s="206">
        <f t="shared" ref="D59:E59" si="16">HLOOKUP(D$50,$C$26:$N$47,10,FALSE)+HLOOKUP(D$50,$C$26:$N$47,11,FALSE)</f>
        <v>0</v>
      </c>
      <c r="E59" s="206">
        <f t="shared" si="16"/>
        <v>0</v>
      </c>
      <c r="F59" s="206">
        <f t="shared" si="9"/>
        <v>0</v>
      </c>
      <c r="G59" s="206">
        <f>P35+P36</f>
        <v>0</v>
      </c>
      <c r="H59" s="206">
        <f>HLOOKUP(H$50,$C$3:$N$24,10,FALSE)+HLOOKUP(H$50,$C$3:$N$24,11,FALSE)</f>
        <v>0</v>
      </c>
      <c r="I59" s="206">
        <f>HLOOKUP(I$50,$C$3:$N$24,10,FALSE)+HLOOKUP(I$50,$C$3:$N$24,11,FALSE)</f>
        <v>0</v>
      </c>
      <c r="J59" s="206">
        <f>HLOOKUP(J$50,$C$3:$N$24,10,FALSE)+HLOOKUP(J$50,$C$3:$N$24,11,FALSE)</f>
        <v>0</v>
      </c>
      <c r="K59" s="206">
        <f t="shared" si="10"/>
        <v>0</v>
      </c>
      <c r="L59" s="206">
        <f>O12+O13</f>
        <v>0</v>
      </c>
      <c r="M59" s="217" t="str">
        <f t="shared" si="7"/>
        <v>比較なし</v>
      </c>
      <c r="N59" s="217" t="str">
        <f t="shared" si="4"/>
        <v>比較なし</v>
      </c>
    </row>
    <row r="60" spans="1:14">
      <c r="A60" s="376"/>
      <c r="B60" s="214" t="s">
        <v>30</v>
      </c>
      <c r="C60" s="206">
        <f>HLOOKUP(C$50,$C$26:$N$47,12,FALSE)</f>
        <v>0</v>
      </c>
      <c r="D60" s="206">
        <f t="shared" ref="D60:E60" si="17">HLOOKUP(D$50,$C$26:$N$47,12,FALSE)</f>
        <v>0</v>
      </c>
      <c r="E60" s="206">
        <f t="shared" si="17"/>
        <v>0</v>
      </c>
      <c r="F60" s="206">
        <f t="shared" si="9"/>
        <v>0</v>
      </c>
      <c r="G60" s="206">
        <f>P37</f>
        <v>0</v>
      </c>
      <c r="H60" s="206">
        <f>HLOOKUP(H$50,$C$3:$N$24,12,FALSE)</f>
        <v>0</v>
      </c>
      <c r="I60" s="206">
        <f>HLOOKUP(I$50,$C$3:$N$24,12,FALSE)</f>
        <v>0</v>
      </c>
      <c r="J60" s="206">
        <f>HLOOKUP(J$50,$C$3:$N$24,12,FALSE)</f>
        <v>0</v>
      </c>
      <c r="K60" s="206">
        <f t="shared" si="10"/>
        <v>0</v>
      </c>
      <c r="L60" s="206">
        <f>O14</f>
        <v>0</v>
      </c>
      <c r="M60" s="217" t="str">
        <f t="shared" si="7"/>
        <v>比較なし</v>
      </c>
      <c r="N60" s="217" t="str">
        <f t="shared" si="4"/>
        <v>比較なし</v>
      </c>
    </row>
    <row r="61" spans="1:14">
      <c r="A61" s="376"/>
      <c r="B61" s="214" t="s">
        <v>34</v>
      </c>
      <c r="C61" s="206">
        <f>HLOOKUP(C$50,$C$26:$N$47,13,FALSE)+HLOOKUP(C$50,$C$26:$N$47,14,FALSE)</f>
        <v>0</v>
      </c>
      <c r="D61" s="206">
        <f t="shared" ref="D61:E61" si="18">HLOOKUP(D$50,$C$26:$N$47,13,FALSE)+HLOOKUP(D$50,$C$26:$N$47,14,FALSE)</f>
        <v>0</v>
      </c>
      <c r="E61" s="206">
        <f t="shared" si="18"/>
        <v>0</v>
      </c>
      <c r="F61" s="206">
        <f t="shared" si="9"/>
        <v>0</v>
      </c>
      <c r="G61" s="206">
        <f>P38+P39</f>
        <v>0</v>
      </c>
      <c r="H61" s="206">
        <f>HLOOKUP(H$50,$C$3:$N$24,13,FALSE)+HLOOKUP(H$50,$C$3:$N$24,14,FALSE)</f>
        <v>0</v>
      </c>
      <c r="I61" s="206">
        <f>HLOOKUP(I$50,$C$3:$N$24,13,FALSE)+HLOOKUP(I$50,$C$3:$N$24,14,FALSE)</f>
        <v>0</v>
      </c>
      <c r="J61" s="206">
        <f>HLOOKUP(J$50,$C$3:$N$24,13,FALSE)+HLOOKUP(J$50,$C$3:$N$24,14,FALSE)</f>
        <v>0</v>
      </c>
      <c r="K61" s="206">
        <f t="shared" si="10"/>
        <v>0</v>
      </c>
      <c r="L61" s="206">
        <f>O15+O16</f>
        <v>0</v>
      </c>
      <c r="M61" s="217" t="str">
        <f t="shared" si="7"/>
        <v>比較なし</v>
      </c>
      <c r="N61" s="217" t="str">
        <f t="shared" si="4"/>
        <v>比較なし</v>
      </c>
    </row>
    <row r="62" spans="1:14">
      <c r="A62" s="376"/>
      <c r="B62" s="220" t="s">
        <v>32</v>
      </c>
      <c r="C62" s="238">
        <f>HLOOKUP(C$50,$C$26:$N$47,15,FALSE)</f>
        <v>0</v>
      </c>
      <c r="D62" s="238">
        <f t="shared" ref="D62:E62" si="19">HLOOKUP(D$50,$C$26:$N$47,15,FALSE)</f>
        <v>0</v>
      </c>
      <c r="E62" s="238">
        <f t="shared" si="19"/>
        <v>0</v>
      </c>
      <c r="F62" s="238">
        <f t="shared" si="9"/>
        <v>0</v>
      </c>
      <c r="G62" s="238">
        <f>P40</f>
        <v>0</v>
      </c>
      <c r="H62" s="238">
        <f>HLOOKUP(H$50,$C$3:$N$24,15,FALSE)</f>
        <v>0</v>
      </c>
      <c r="I62" s="238">
        <f>HLOOKUP(I$50,$C$3:$N$24,15,FALSE)</f>
        <v>0</v>
      </c>
      <c r="J62" s="238">
        <f>HLOOKUP(J$50,$C$3:$N$24,15,FALSE)</f>
        <v>0</v>
      </c>
      <c r="K62" s="238">
        <f t="shared" si="10"/>
        <v>0</v>
      </c>
      <c r="L62" s="238">
        <f t="shared" ref="L62:L69" si="20">O17</f>
        <v>0</v>
      </c>
      <c r="M62" s="221" t="str">
        <f t="shared" si="7"/>
        <v>比較なし</v>
      </c>
      <c r="N62" s="221" t="str">
        <f t="shared" si="4"/>
        <v>比較なし</v>
      </c>
    </row>
    <row r="63" spans="1:14">
      <c r="A63" s="377"/>
      <c r="B63" s="210" t="s">
        <v>36</v>
      </c>
      <c r="C63" s="197">
        <f>HLOOKUP(C$50,$C$26:$N$47,16,FALSE)</f>
        <v>0</v>
      </c>
      <c r="D63" s="197">
        <f t="shared" ref="D63:E63" si="21">HLOOKUP(D$50,$C$26:$N$47,16,FALSE)</f>
        <v>0</v>
      </c>
      <c r="E63" s="197">
        <f t="shared" si="21"/>
        <v>0</v>
      </c>
      <c r="F63" s="197">
        <f t="shared" si="9"/>
        <v>0</v>
      </c>
      <c r="G63" s="197">
        <f>P41</f>
        <v>0</v>
      </c>
      <c r="H63" s="197">
        <f>HLOOKUP(H$50,$C$3:$N$24,16,FALSE)</f>
        <v>0</v>
      </c>
      <c r="I63" s="197">
        <f>HLOOKUP(I$50,$C$3:$N$24,16,FALSE)</f>
        <v>0</v>
      </c>
      <c r="J63" s="197">
        <f>HLOOKUP(J$50,$C$3:$N$24,16,FALSE)</f>
        <v>0</v>
      </c>
      <c r="K63" s="197">
        <f t="shared" si="10"/>
        <v>0</v>
      </c>
      <c r="L63" s="197">
        <f t="shared" si="20"/>
        <v>0</v>
      </c>
      <c r="M63" s="211" t="str">
        <f t="shared" si="7"/>
        <v>比較なし</v>
      </c>
      <c r="N63" s="211" t="str">
        <f t="shared" si="4"/>
        <v>比較なし</v>
      </c>
    </row>
    <row r="64" spans="1:14">
      <c r="A64" s="375" t="s">
        <v>162</v>
      </c>
      <c r="B64" s="213" t="s">
        <v>28</v>
      </c>
      <c r="C64" s="204">
        <f>HLOOKUP(C$50,$C$26:$N$47,17,FALSE)</f>
        <v>0</v>
      </c>
      <c r="D64" s="204">
        <f t="shared" ref="D64:E64" si="22">HLOOKUP(D$50,$C$26:$N$47,17,FALSE)</f>
        <v>0</v>
      </c>
      <c r="E64" s="204">
        <f t="shared" si="22"/>
        <v>0</v>
      </c>
      <c r="F64" s="204">
        <f>SUM(C64:E64)</f>
        <v>0</v>
      </c>
      <c r="G64" s="204">
        <f>P42</f>
        <v>0</v>
      </c>
      <c r="H64" s="204">
        <f>HLOOKUP(H$50,$C$3:$N$24,17,FALSE)</f>
        <v>0</v>
      </c>
      <c r="I64" s="204">
        <f>HLOOKUP(I$50,$C$3:$N$24,17,FALSE)</f>
        <v>0</v>
      </c>
      <c r="J64" s="204">
        <f>HLOOKUP(J$50,$C$3:$N$24,17,FALSE)</f>
        <v>0</v>
      </c>
      <c r="K64" s="204">
        <f t="shared" si="10"/>
        <v>0</v>
      </c>
      <c r="L64" s="204">
        <f t="shared" si="20"/>
        <v>0</v>
      </c>
      <c r="M64" s="216" t="str">
        <f t="shared" si="7"/>
        <v>比較なし</v>
      </c>
      <c r="N64" s="216" t="str">
        <f t="shared" si="4"/>
        <v>比較なし</v>
      </c>
    </row>
    <row r="65" spans="1:15">
      <c r="A65" s="376"/>
      <c r="B65" s="214" t="s">
        <v>170</v>
      </c>
      <c r="C65" s="206">
        <f>HLOOKUP(C$50,$C$26:$N$47,18,FALSE)</f>
        <v>0</v>
      </c>
      <c r="D65" s="206">
        <f t="shared" ref="D65:E65" si="23">HLOOKUP(D$50,$C$26:$N$47,18,FALSE)</f>
        <v>0</v>
      </c>
      <c r="E65" s="206">
        <f t="shared" si="23"/>
        <v>0</v>
      </c>
      <c r="F65" s="206">
        <f t="shared" si="9"/>
        <v>0</v>
      </c>
      <c r="G65" s="206">
        <f t="shared" ref="G65:G69" si="24">P43</f>
        <v>0</v>
      </c>
      <c r="H65" s="206">
        <f>HLOOKUP(H$50,$C$3:$N$24,18,FALSE)</f>
        <v>0</v>
      </c>
      <c r="I65" s="206">
        <f>HLOOKUP(I$50,$C$3:$N$24,18,FALSE)</f>
        <v>0</v>
      </c>
      <c r="J65" s="206">
        <f>HLOOKUP(J$50,$C$3:$N$24,18,FALSE)</f>
        <v>0</v>
      </c>
      <c r="K65" s="206">
        <f t="shared" si="10"/>
        <v>0</v>
      </c>
      <c r="L65" s="206">
        <f t="shared" si="20"/>
        <v>0</v>
      </c>
      <c r="M65" s="217" t="str">
        <f t="shared" si="7"/>
        <v>比較なし</v>
      </c>
      <c r="N65" s="217" t="str">
        <f t="shared" si="4"/>
        <v>比較なし</v>
      </c>
    </row>
    <row r="66" spans="1:15">
      <c r="A66" s="376"/>
      <c r="B66" s="214" t="s">
        <v>33</v>
      </c>
      <c r="C66" s="206">
        <f>HLOOKUP(C$50,$C$26:$N$47,19,FALSE)</f>
        <v>0</v>
      </c>
      <c r="D66" s="206">
        <f t="shared" ref="D66:E66" si="25">HLOOKUP(D$50,$C$26:$N$47,19,FALSE)</f>
        <v>0</v>
      </c>
      <c r="E66" s="206">
        <f t="shared" si="25"/>
        <v>0</v>
      </c>
      <c r="F66" s="206">
        <f t="shared" si="9"/>
        <v>0</v>
      </c>
      <c r="G66" s="206">
        <f t="shared" si="24"/>
        <v>0</v>
      </c>
      <c r="H66" s="206">
        <f>HLOOKUP(H$50,$C$3:$N$24,19,FALSE)</f>
        <v>0</v>
      </c>
      <c r="I66" s="206">
        <f>HLOOKUP(I$50,$C$3:$N$24,19,FALSE)</f>
        <v>0</v>
      </c>
      <c r="J66" s="206">
        <f>HLOOKUP(J$50,$C$3:$N$24,19,FALSE)</f>
        <v>0</v>
      </c>
      <c r="K66" s="206">
        <f t="shared" si="10"/>
        <v>0</v>
      </c>
      <c r="L66" s="206">
        <f t="shared" si="20"/>
        <v>0</v>
      </c>
      <c r="M66" s="217" t="str">
        <f t="shared" si="7"/>
        <v>比較なし</v>
      </c>
      <c r="N66" s="217" t="str">
        <f t="shared" si="4"/>
        <v>比較なし</v>
      </c>
    </row>
    <row r="67" spans="1:15">
      <c r="A67" s="376"/>
      <c r="B67" s="214" t="s">
        <v>34</v>
      </c>
      <c r="C67" s="206">
        <f>HLOOKUP(C$50,$C$26:$N$47,20,FALSE)</f>
        <v>0</v>
      </c>
      <c r="D67" s="206">
        <f t="shared" ref="D67:E67" si="26">HLOOKUP(D$50,$C$26:$N$47,20,FALSE)</f>
        <v>0</v>
      </c>
      <c r="E67" s="206">
        <f t="shared" si="26"/>
        <v>0</v>
      </c>
      <c r="F67" s="206">
        <f t="shared" si="9"/>
        <v>0</v>
      </c>
      <c r="G67" s="206">
        <f t="shared" si="24"/>
        <v>0</v>
      </c>
      <c r="H67" s="206">
        <f>HLOOKUP(H$50,$C$3:$N$24,20,FALSE)</f>
        <v>0</v>
      </c>
      <c r="I67" s="206">
        <f>HLOOKUP(I$50,$C$3:$N$24,20,FALSE)</f>
        <v>0</v>
      </c>
      <c r="J67" s="206">
        <f>HLOOKUP(J$50,$C$3:$N$24,20,FALSE)</f>
        <v>0</v>
      </c>
      <c r="K67" s="206">
        <f t="shared" si="10"/>
        <v>0</v>
      </c>
      <c r="L67" s="206">
        <f t="shared" si="20"/>
        <v>0</v>
      </c>
      <c r="M67" s="217" t="str">
        <f t="shared" si="7"/>
        <v>比較なし</v>
      </c>
      <c r="N67" s="217" t="str">
        <f t="shared" si="4"/>
        <v>比較なし</v>
      </c>
    </row>
    <row r="68" spans="1:15">
      <c r="A68" s="376"/>
      <c r="B68" s="220" t="s">
        <v>35</v>
      </c>
      <c r="C68" s="238">
        <f>HLOOKUP(C$50,$C$26:$N$47,21,FALSE)</f>
        <v>0</v>
      </c>
      <c r="D68" s="238">
        <f t="shared" ref="D68:E68" si="27">HLOOKUP(D$50,$C$26:$N$47,21,FALSE)</f>
        <v>0</v>
      </c>
      <c r="E68" s="238">
        <f t="shared" si="27"/>
        <v>0</v>
      </c>
      <c r="F68" s="238">
        <f t="shared" si="9"/>
        <v>0</v>
      </c>
      <c r="G68" s="238">
        <f t="shared" si="24"/>
        <v>0</v>
      </c>
      <c r="H68" s="238">
        <f>HLOOKUP(H$50,$C$3:$N$24,21,FALSE)</f>
        <v>0</v>
      </c>
      <c r="I68" s="238">
        <f>HLOOKUP(I$50,$C$3:$N$24,21,FALSE)</f>
        <v>0</v>
      </c>
      <c r="J68" s="238">
        <f>HLOOKUP(J$50,$C$3:$N$24,21,FALSE)</f>
        <v>0</v>
      </c>
      <c r="K68" s="238">
        <f t="shared" si="10"/>
        <v>0</v>
      </c>
      <c r="L68" s="238">
        <f t="shared" si="20"/>
        <v>0</v>
      </c>
      <c r="M68" s="221" t="str">
        <f t="shared" si="7"/>
        <v>比較なし</v>
      </c>
      <c r="N68" s="221" t="str">
        <f t="shared" si="4"/>
        <v>比較なし</v>
      </c>
    </row>
    <row r="69" spans="1:15">
      <c r="A69" s="377"/>
      <c r="B69" s="210" t="s">
        <v>36</v>
      </c>
      <c r="C69" s="197">
        <f>HLOOKUP(C$50,$C$26:$N$47,22,FALSE)</f>
        <v>0</v>
      </c>
      <c r="D69" s="197">
        <f t="shared" ref="D69:E69" si="28">HLOOKUP(D$50,$C$26:$N$47,22,FALSE)</f>
        <v>0</v>
      </c>
      <c r="E69" s="197">
        <f t="shared" si="28"/>
        <v>0</v>
      </c>
      <c r="F69" s="197">
        <f t="shared" si="9"/>
        <v>0</v>
      </c>
      <c r="G69" s="197">
        <f t="shared" si="24"/>
        <v>0</v>
      </c>
      <c r="H69" s="197">
        <f>HLOOKUP(H$50,$C$3:$N$24,22,FALSE)</f>
        <v>0</v>
      </c>
      <c r="I69" s="197">
        <f>HLOOKUP(I$50,$C$3:$N$24,22,FALSE)</f>
        <v>0</v>
      </c>
      <c r="J69" s="197">
        <f>HLOOKUP(J$50,$C$3:$N$24,22,FALSE)</f>
        <v>0</v>
      </c>
      <c r="K69" s="197">
        <f t="shared" si="10"/>
        <v>0</v>
      </c>
      <c r="L69" s="197">
        <f t="shared" si="20"/>
        <v>0</v>
      </c>
      <c r="M69" s="211" t="str">
        <f t="shared" si="7"/>
        <v>比較なし</v>
      </c>
      <c r="N69" s="211" t="str">
        <f t="shared" si="4"/>
        <v>比較なし</v>
      </c>
    </row>
    <row r="71" spans="1:15" ht="12.75">
      <c r="A71" s="231" t="s">
        <v>189</v>
      </c>
      <c r="B71" s="231"/>
      <c r="C71" s="212"/>
      <c r="D71" s="232"/>
      <c r="E71" s="232" t="s">
        <v>142</v>
      </c>
      <c r="F71" s="232"/>
      <c r="G71" s="232"/>
      <c r="H71" s="232"/>
      <c r="O71" s="212"/>
    </row>
    <row r="72" spans="1:15">
      <c r="A72" s="222" t="s">
        <v>183</v>
      </c>
      <c r="B72" s="223"/>
      <c r="C72" s="229">
        <v>2012</v>
      </c>
      <c r="D72" s="232"/>
      <c r="E72" s="232" t="s">
        <v>141</v>
      </c>
      <c r="F72" s="232"/>
      <c r="G72" s="232"/>
      <c r="H72" s="232"/>
      <c r="O72" s="212"/>
    </row>
    <row r="73" spans="1:15">
      <c r="A73" s="224" t="s">
        <v>160</v>
      </c>
      <c r="B73" s="378">
        <f>SUM(C74:C83)</f>
        <v>5274.4998988244479</v>
      </c>
      <c r="C73" s="379"/>
      <c r="D73" s="232"/>
      <c r="E73" s="232" t="s">
        <v>143</v>
      </c>
      <c r="F73" s="232">
        <v>5808</v>
      </c>
      <c r="G73" s="232" t="s">
        <v>144</v>
      </c>
      <c r="H73" s="232"/>
      <c r="O73" s="212"/>
    </row>
    <row r="74" spans="1:15">
      <c r="A74" s="225"/>
      <c r="B74" s="224" t="s">
        <v>184</v>
      </c>
      <c r="C74" s="226">
        <v>0</v>
      </c>
      <c r="D74" s="232"/>
      <c r="E74" s="232" t="s">
        <v>145</v>
      </c>
      <c r="F74" s="232"/>
      <c r="G74" s="232"/>
      <c r="H74" s="232"/>
      <c r="M74" s="195" t="s">
        <v>203</v>
      </c>
      <c r="O74" s="212"/>
    </row>
    <row r="75" spans="1:15">
      <c r="A75" s="225"/>
      <c r="B75" s="227" t="s">
        <v>175</v>
      </c>
      <c r="C75" s="226">
        <v>448.5406361619884</v>
      </c>
      <c r="D75" s="232"/>
      <c r="E75" s="232">
        <v>1</v>
      </c>
      <c r="F75" s="232">
        <v>1800</v>
      </c>
      <c r="G75" s="232"/>
      <c r="H75" s="232"/>
      <c r="M75" s="195">
        <v>1</v>
      </c>
    </row>
    <row r="76" spans="1:15">
      <c r="A76" s="225"/>
      <c r="B76" s="227" t="s">
        <v>135</v>
      </c>
      <c r="C76" s="226">
        <v>231.39304761669419</v>
      </c>
      <c r="D76" s="232"/>
      <c r="E76" s="232">
        <v>2</v>
      </c>
      <c r="F76" s="232">
        <v>3600</v>
      </c>
      <c r="G76" s="232"/>
      <c r="H76" s="232"/>
      <c r="M76" s="195">
        <v>2</v>
      </c>
    </row>
    <row r="77" spans="1:15">
      <c r="A77" s="225"/>
      <c r="B77" s="225" t="s">
        <v>185</v>
      </c>
      <c r="C77" s="226">
        <v>396.7360012701746</v>
      </c>
      <c r="D77" s="232"/>
      <c r="E77" s="232">
        <v>3</v>
      </c>
      <c r="F77" s="232">
        <v>4200</v>
      </c>
      <c r="G77" s="232"/>
      <c r="H77" s="232"/>
      <c r="M77" s="195">
        <v>3</v>
      </c>
    </row>
    <row r="78" spans="1:15">
      <c r="A78" s="225"/>
      <c r="B78" s="227" t="s">
        <v>186</v>
      </c>
      <c r="C78" s="226">
        <v>2678.5659550616215</v>
      </c>
      <c r="D78" s="232"/>
      <c r="E78" s="232">
        <v>4</v>
      </c>
      <c r="F78" s="232">
        <v>5200</v>
      </c>
      <c r="G78" s="232"/>
      <c r="H78" s="232"/>
      <c r="M78" s="195">
        <v>4</v>
      </c>
    </row>
    <row r="79" spans="1:15">
      <c r="A79" s="225"/>
      <c r="B79" s="227" t="s">
        <v>187</v>
      </c>
      <c r="C79" s="226">
        <v>1.280063576681244</v>
      </c>
      <c r="D79" s="232"/>
      <c r="E79" s="232">
        <v>5</v>
      </c>
      <c r="F79" s="232">
        <v>5900</v>
      </c>
      <c r="G79" s="232"/>
      <c r="H79" s="232"/>
      <c r="M79" s="195">
        <v>5</v>
      </c>
    </row>
    <row r="80" spans="1:15">
      <c r="A80" s="225"/>
      <c r="B80" s="227" t="s">
        <v>27</v>
      </c>
      <c r="C80" s="226">
        <v>1198.0043376160784</v>
      </c>
      <c r="D80" s="232"/>
      <c r="E80" s="232">
        <v>6</v>
      </c>
      <c r="F80" s="232">
        <v>8200</v>
      </c>
      <c r="H80" s="232" t="s">
        <v>151</v>
      </c>
      <c r="M80" s="195">
        <v>6</v>
      </c>
    </row>
    <row r="81" spans="1:13">
      <c r="A81" s="225"/>
      <c r="B81" s="227" t="s">
        <v>174</v>
      </c>
      <c r="C81" s="226">
        <v>35.4895873034815</v>
      </c>
      <c r="D81" s="232"/>
      <c r="E81" s="232">
        <v>7</v>
      </c>
      <c r="F81" s="232">
        <f>1400*7</f>
        <v>9800</v>
      </c>
      <c r="G81" s="232"/>
      <c r="H81" s="232"/>
      <c r="M81" s="195">
        <v>7</v>
      </c>
    </row>
    <row r="82" spans="1:13">
      <c r="A82" s="225"/>
      <c r="B82" s="225" t="s">
        <v>188</v>
      </c>
      <c r="C82" s="226">
        <v>165.52773456874488</v>
      </c>
      <c r="D82" s="232"/>
      <c r="E82" s="232">
        <v>8</v>
      </c>
      <c r="F82" s="232">
        <f>1400*8</f>
        <v>11200</v>
      </c>
      <c r="G82" s="232"/>
      <c r="H82" s="232"/>
      <c r="M82" s="195">
        <v>8</v>
      </c>
    </row>
    <row r="83" spans="1:13">
      <c r="A83" s="228"/>
      <c r="B83" s="227" t="s">
        <v>173</v>
      </c>
      <c r="C83" s="226">
        <v>118.96253564898383</v>
      </c>
      <c r="D83" s="232"/>
      <c r="E83" s="232"/>
      <c r="F83" s="232"/>
      <c r="G83" s="232"/>
      <c r="H83" s="232"/>
      <c r="I83" s="232"/>
      <c r="J83" s="232"/>
      <c r="K83" s="232"/>
      <c r="L83" s="232"/>
      <c r="M83" s="195">
        <v>9</v>
      </c>
    </row>
    <row r="84" spans="1:13">
      <c r="A84" s="232"/>
      <c r="C84" s="230">
        <f>SUM(C75:C78,C80:C81,C83)</f>
        <v>5107.6921006790226</v>
      </c>
      <c r="E84" s="232"/>
      <c r="F84" s="232"/>
      <c r="G84" s="232"/>
      <c r="H84" s="232"/>
      <c r="I84" s="232"/>
      <c r="J84" s="232"/>
      <c r="K84" s="232"/>
      <c r="L84" s="232"/>
      <c r="M84" s="195">
        <v>10</v>
      </c>
    </row>
    <row r="85" spans="1:13">
      <c r="A85" s="212" t="s">
        <v>136</v>
      </c>
      <c r="M85" s="195">
        <v>11</v>
      </c>
    </row>
    <row r="86" spans="1:13">
      <c r="M86" s="195">
        <v>12</v>
      </c>
    </row>
    <row r="87" spans="1:13">
      <c r="B87" s="232" t="s">
        <v>137</v>
      </c>
      <c r="C87" s="233">
        <v>127515</v>
      </c>
    </row>
    <row r="88" spans="1:13">
      <c r="B88" s="232" t="s">
        <v>138</v>
      </c>
      <c r="C88" s="234">
        <v>54171</v>
      </c>
    </row>
    <row r="89" spans="1:13">
      <c r="B89" s="232" t="s">
        <v>139</v>
      </c>
      <c r="C89" s="232">
        <f>C87/C88</f>
        <v>2.3539347621421056</v>
      </c>
    </row>
  </sheetData>
  <sheetProtection sheet="1" objects="1" scenarios="1"/>
  <mergeCells count="22">
    <mergeCell ref="A64:A69"/>
    <mergeCell ref="B73:C73"/>
    <mergeCell ref="O2:P2"/>
    <mergeCell ref="C49:G49"/>
    <mergeCell ref="H49:L49"/>
    <mergeCell ref="M49:N49"/>
    <mergeCell ref="A49:B50"/>
    <mergeCell ref="A51:A57"/>
    <mergeCell ref="A58:A63"/>
    <mergeCell ref="A19:A24"/>
    <mergeCell ref="A11:A18"/>
    <mergeCell ref="A4:A10"/>
    <mergeCell ref="A2:B3"/>
    <mergeCell ref="A42:A47"/>
    <mergeCell ref="A34:A41"/>
    <mergeCell ref="A27:A33"/>
    <mergeCell ref="A25:B26"/>
    <mergeCell ref="O25:P25"/>
    <mergeCell ref="C25:K25"/>
    <mergeCell ref="L25:N25"/>
    <mergeCell ref="C2:K2"/>
    <mergeCell ref="L2:N2"/>
  </mergeCells>
  <phoneticPr fontI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5</vt:i4>
      </vt:variant>
    </vt:vector>
  </HeadingPairs>
  <TitlesOfParts>
    <vt:vector size="11" baseType="lpstr">
      <vt:lpstr>説明書</vt:lpstr>
      <vt:lpstr>入力シート</vt:lpstr>
      <vt:lpstr>エコ診断（3ヶ月）</vt:lpstr>
      <vt:lpstr>エコ診断（1年）</vt:lpstr>
      <vt:lpstr>ライフスタイルチェック25</vt:lpstr>
      <vt:lpstr>H26データシート</vt:lpstr>
      <vt:lpstr>'エコ診断（1年）'!Print_Area</vt:lpstr>
      <vt:lpstr>'エコ診断（3ヶ月）'!Print_Area</vt:lpstr>
      <vt:lpstr>ライフスタイルチェック25!Print_Area</vt:lpstr>
      <vt:lpstr>説明書!Print_Area</vt:lpstr>
      <vt:lpstr>入力シート!Print_Area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0879</dc:creator>
  <cp:lastModifiedBy>劉　安那(印西市)</cp:lastModifiedBy>
  <cp:lastPrinted>2026-01-07T10:58:23Z</cp:lastPrinted>
  <dcterms:created xsi:type="dcterms:W3CDTF">2014-05-19T04:23:20Z</dcterms:created>
  <dcterms:modified xsi:type="dcterms:W3CDTF">2026-01-07T11:12:18Z</dcterms:modified>
</cp:coreProperties>
</file>